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eimybarrios\Desktop\TERMINAL METROPOLITANA\PLANEACION\PLAN DE ACCIÓN 2022 NUEVO\SEGUNDO SEGUIMIENTO\"/>
    </mc:Choice>
  </mc:AlternateContent>
  <xr:revisionPtr revIDLastSave="0" documentId="13_ncr:1_{BB07BAE5-98F3-449B-8E52-FF298535374F}" xr6:coauthVersionLast="47" xr6:coauthVersionMax="47" xr10:uidLastSave="{00000000-0000-0000-0000-000000000000}"/>
  <bookViews>
    <workbookView xWindow="-120" yWindow="-120" windowWidth="20730" windowHeight="11160" tabRatio="946" xr2:uid="{A356A2AA-1819-4C0D-828B-BB25B4602810}"/>
  </bookViews>
  <sheets>
    <sheet name="CONSOLIDADO" sheetId="9" r:id="rId1"/>
    <sheet name="PLANEACIÓN " sheetId="13" r:id="rId2"/>
    <sheet name="TALENTO HUMANO " sheetId="20" r:id="rId3"/>
    <sheet name="SUBGERENCIA FINANCIERA " sheetId="12" r:id="rId4"/>
    <sheet name="SISTEMAS " sheetId="16" r:id="rId5"/>
    <sheet name="AT. AL CIUDADANO Y GESTION DC" sheetId="17" r:id="rId6"/>
    <sheet name="SECRETARIA GENERAL " sheetId="14" r:id="rId7"/>
    <sheet name="SERVICIOS ADMIN Y LOG" sheetId="18" r:id="rId8"/>
    <sheet name="SUBGERENCIA OPERATIVA" sheetId="19" r:id="rId9"/>
    <sheet name="CONTROL INTERNO" sheetId="15" r:id="rId10"/>
  </sheets>
  <definedNames>
    <definedName name="_xlnm.Print_Area" localSheetId="0">CONSOLIDADO!$A$1:$J$178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0" i="19" l="1"/>
  <c r="M20" i="19"/>
  <c r="K20" i="19"/>
  <c r="J20" i="19"/>
  <c r="N19" i="19"/>
  <c r="M19" i="19"/>
  <c r="K19" i="19"/>
  <c r="N18" i="19"/>
  <c r="M18" i="19"/>
  <c r="K18" i="19"/>
  <c r="N17" i="19"/>
  <c r="M17" i="19"/>
  <c r="K17" i="19"/>
  <c r="N16" i="19"/>
  <c r="M16" i="19"/>
  <c r="K16" i="19"/>
  <c r="N15" i="19"/>
  <c r="M15" i="19"/>
  <c r="K15" i="19"/>
  <c r="N14" i="19"/>
  <c r="K14" i="19"/>
  <c r="M13" i="19"/>
  <c r="N13" i="19" s="1"/>
  <c r="J13" i="19"/>
  <c r="K13" i="19" s="1"/>
  <c r="W19" i="17"/>
  <c r="N19" i="17"/>
  <c r="K19" i="17"/>
  <c r="W18" i="17"/>
  <c r="K18" i="17"/>
  <c r="W17" i="17"/>
  <c r="N17" i="17"/>
  <c r="W16" i="17"/>
  <c r="N16" i="17"/>
  <c r="K16" i="17"/>
  <c r="W15" i="17"/>
  <c r="N15" i="17"/>
  <c r="K15" i="17"/>
  <c r="W14" i="17"/>
  <c r="N14" i="17"/>
  <c r="K14" i="17"/>
  <c r="W13" i="17"/>
  <c r="N13" i="17"/>
  <c r="K13" i="17"/>
  <c r="W25" i="16" l="1"/>
  <c r="N25" i="16"/>
  <c r="K25" i="16"/>
  <c r="W24" i="16"/>
  <c r="K24" i="16"/>
  <c r="W23" i="16"/>
  <c r="N23" i="16"/>
  <c r="K23" i="16"/>
  <c r="W22" i="16"/>
  <c r="K22" i="16"/>
  <c r="W21" i="16"/>
  <c r="N21" i="16"/>
  <c r="K21" i="16"/>
  <c r="W20" i="16"/>
  <c r="N20" i="16"/>
  <c r="K20" i="16"/>
  <c r="W19" i="16"/>
  <c r="N19" i="16"/>
  <c r="K19" i="16"/>
  <c r="W18" i="16"/>
  <c r="N18" i="16"/>
  <c r="K18" i="16"/>
  <c r="W17" i="16"/>
  <c r="N17" i="16"/>
  <c r="K17" i="16"/>
  <c r="W16" i="16"/>
  <c r="N16" i="16"/>
  <c r="W15" i="16"/>
  <c r="W14" i="16"/>
  <c r="W13" i="16"/>
  <c r="N27" i="15"/>
  <c r="N26" i="15"/>
  <c r="N23" i="15"/>
  <c r="K23" i="15"/>
  <c r="K22" i="15"/>
  <c r="K21" i="15"/>
  <c r="N20" i="15"/>
  <c r="O19" i="15"/>
  <c r="N19" i="15"/>
  <c r="O16" i="15"/>
  <c r="L13" i="15"/>
  <c r="P25" i="13"/>
  <c r="O25" i="13"/>
  <c r="N25" i="13"/>
  <c r="L25" i="13"/>
  <c r="P24" i="13"/>
  <c r="O24" i="13"/>
  <c r="N24" i="13"/>
  <c r="P23" i="13"/>
  <c r="O23" i="13"/>
  <c r="N23" i="13"/>
  <c r="L23" i="13"/>
  <c r="K23" i="13"/>
  <c r="P22" i="13"/>
  <c r="O22" i="13"/>
  <c r="N22" i="13"/>
  <c r="P21" i="13"/>
  <c r="N21" i="13"/>
  <c r="K21" i="13"/>
  <c r="L21" i="13" s="1"/>
  <c r="O21" i="13" s="1"/>
  <c r="P20" i="13"/>
  <c r="K20" i="13"/>
  <c r="N20" i="13" s="1"/>
  <c r="P19" i="13"/>
  <c r="L19" i="13"/>
  <c r="O19" i="13" s="1"/>
  <c r="K19" i="13"/>
  <c r="N19" i="13" s="1"/>
  <c r="P18" i="13"/>
  <c r="N18" i="13"/>
  <c r="L18" i="13"/>
  <c r="O18" i="13" s="1"/>
  <c r="K18" i="13"/>
  <c r="P17" i="13"/>
  <c r="K17" i="13"/>
  <c r="N17" i="13" s="1"/>
  <c r="P16" i="13"/>
  <c r="K16" i="13"/>
  <c r="N16" i="13" s="1"/>
  <c r="P15" i="13"/>
  <c r="O15" i="13"/>
  <c r="N15" i="13"/>
  <c r="P14" i="13"/>
  <c r="K14" i="13"/>
  <c r="N14" i="13" s="1"/>
  <c r="P13" i="13"/>
  <c r="K13" i="13"/>
  <c r="N13" i="13" s="1"/>
  <c r="P12" i="13"/>
  <c r="K12" i="13"/>
  <c r="O12" i="13" s="1"/>
  <c r="N12" i="13" l="1"/>
  <c r="L14" i="13"/>
  <c r="O14" i="13" s="1"/>
  <c r="L16" i="13"/>
  <c r="O16" i="13" s="1"/>
  <c r="L13" i="13"/>
  <c r="O13" i="13" s="1"/>
  <c r="L20" i="13"/>
  <c r="O20" i="13" s="1"/>
  <c r="L17" i="13"/>
  <c r="O17" i="13" s="1"/>
  <c r="O66" i="12"/>
  <c r="L66" i="12"/>
  <c r="L59" i="12"/>
  <c r="L46" i="12"/>
  <c r="O15" i="12"/>
  <c r="L15" i="12"/>
</calcChain>
</file>

<file path=xl/sharedStrings.xml><?xml version="1.0" encoding="utf-8"?>
<sst xmlns="http://schemas.openxmlformats.org/spreadsheetml/2006/main" count="1586" uniqueCount="642">
  <si>
    <t xml:space="preserve">DESCRIPCIÓN DE LA ACCIÓN </t>
  </si>
  <si>
    <t xml:space="preserve">ACTIVIDADES </t>
  </si>
  <si>
    <t>INDICADORES</t>
  </si>
  <si>
    <t>METAS</t>
  </si>
  <si>
    <t>RESPONSABLES</t>
  </si>
  <si>
    <t>FECHA DE INICIO (Día,mes,año)</t>
  </si>
  <si>
    <t>FECHA DE TERMINACIÓN (Día,mes,año)</t>
  </si>
  <si>
    <t xml:space="preserve">DIRECCIONAMIENTO ESTRATEGICO Y PLANEACIÓN </t>
  </si>
  <si>
    <t xml:space="preserve">PLANEACIÓN INSTITUCIONAL </t>
  </si>
  <si>
    <t>TALENTO HUMANO</t>
  </si>
  <si>
    <t>INTEGRIDAD</t>
  </si>
  <si>
    <t xml:space="preserve">GESTION CON VALORES PARA RESULTADOS </t>
  </si>
  <si>
    <t>SEGURIDAD DIGITAL</t>
  </si>
  <si>
    <t>DEFENSA JURIDICA</t>
  </si>
  <si>
    <t>RACIONALIZACIÓN DE TRAMITES</t>
  </si>
  <si>
    <t>POLITICAS MIPG</t>
  </si>
  <si>
    <t xml:space="preserve">SEGUIMIENTO Y EVALUACIÓN DEL DESEMPEÑO INSTITUCIONAL </t>
  </si>
  <si>
    <t>FORTALECIMIENTO ORGANIZACIONAL Y SIMPLIFICACIÓN DE PROCESOS</t>
  </si>
  <si>
    <t xml:space="preserve">DIMENSIÓN </t>
  </si>
  <si>
    <t>DIRECCIONAMIENTO ESTRATEGICO Y PLANEACIÓN</t>
  </si>
  <si>
    <t>GESTION CON VALORES PARA RESULTADOS</t>
  </si>
  <si>
    <t>EVALUACIÓN DE RESULTADOS</t>
  </si>
  <si>
    <t>OFICINA DE PLANEACIÓN</t>
  </si>
  <si>
    <t>OFICINA DE TALENTO HUMANO</t>
  </si>
  <si>
    <t xml:space="preserve">GESTION DEL CONOCIMIENTO E INNOVACIÓN </t>
  </si>
  <si>
    <t>GESTION DEL CONOCIMIENTO E INNOVACIÓN</t>
  </si>
  <si>
    <t xml:space="preserve">GESTION PRESUPUESTAL Y EFICIENCIA DEL GASTO PUBLICO </t>
  </si>
  <si>
    <t>SUBGERENCIA FINANCIERA</t>
  </si>
  <si>
    <t xml:space="preserve">GOBIERNO DIGITAL </t>
  </si>
  <si>
    <t xml:space="preserve">INFORMACIÓN Y COMUNICACIÓN </t>
  </si>
  <si>
    <t xml:space="preserve">TRANSPARENCIA, ACCESO A LA INFORMACIÓN PUBLICA Y LUCHA CONTRA LA CORRUPCIÓN </t>
  </si>
  <si>
    <t>SERVICIO AL CIUDADANO</t>
  </si>
  <si>
    <t>PARTICIPACIÓN CIUDADANA</t>
  </si>
  <si>
    <t xml:space="preserve">GESTIÓN DOCUMENTAL </t>
  </si>
  <si>
    <t>CONTROL INTERNO</t>
  </si>
  <si>
    <t xml:space="preserve">CONTROL INTERNO </t>
  </si>
  <si>
    <t>OFICINA DE SISTEMAS</t>
  </si>
  <si>
    <t>SUBGERENCIA OPERATIVA</t>
  </si>
  <si>
    <t>PRIMER SEGUIMIENTO</t>
  </si>
  <si>
    <t xml:space="preserve">% DE EJECUCIÓN </t>
  </si>
  <si>
    <t xml:space="preserve">RESULTADO INDICADOR </t>
  </si>
  <si>
    <t xml:space="preserve">OBSERVACIONES </t>
  </si>
  <si>
    <t xml:space="preserve">PLAN DE ACCIÓN 
VIGENCIA: 2022 </t>
  </si>
  <si>
    <t>ELABORADO POR:</t>
  </si>
  <si>
    <t>JEFE DE LA OFICINA PLANEACIÓN</t>
  </si>
  <si>
    <t xml:space="preserve">EIMY BARRIOS GARCÍA </t>
  </si>
  <si>
    <t>PLAN DE ACCION 2022
VIGENCIA 2022</t>
  </si>
  <si>
    <t>DEPENDENCIA O PROCESO</t>
  </si>
  <si>
    <t>JEFE OFICINA DE PLANEACIÓN</t>
  </si>
  <si>
    <t>EIMY BARRIOS GARCÍA</t>
  </si>
  <si>
    <t>PLANEACION ESTRATEGICA</t>
  </si>
  <si>
    <t>RESULTADO INDICADOR</t>
  </si>
  <si>
    <t>% DE EJECUCIÓN</t>
  </si>
  <si>
    <t>OBSERVACIONES</t>
  </si>
  <si>
    <t>SEGUNDO SEGUIMIENTO</t>
  </si>
  <si>
    <t xml:space="preserve">TERCER SEGUIMIENTO </t>
  </si>
  <si>
    <t>CUARTO SEGUIMIENTO</t>
  </si>
  <si>
    <t>RESULTADOS INDICADOR</t>
  </si>
  <si>
    <t xml:space="preserve">% DE EJECUCION </t>
  </si>
  <si>
    <t>TOTAL % DE EJECUCIÓN</t>
  </si>
  <si>
    <t xml:space="preserve"> PLAN DE ACCION
VIGENCIA: 2022</t>
  </si>
  <si>
    <t>PLAN DE ACCION 
VIGENCIA: 2022</t>
  </si>
  <si>
    <t>PLAN DE ACCIÓN 
VIGENCIA: 2022</t>
  </si>
  <si>
    <t>Formulación, socialización y seguimiento al Plan Anticorrupción y de Atención al ciudadano</t>
  </si>
  <si>
    <t xml:space="preserve">Formulacion, socialización y seguimiento del Plan de Acción de la Entidad, siguiendo los parametros de la función publica (MIPG) </t>
  </si>
  <si>
    <t>Realizar y socializar las herramientas de autodiagnosticos recomendados por la Función publica para complementar los resultados del FURAG</t>
  </si>
  <si>
    <t>Mantener actualizado la información de los trámites y servicios cargados en el SUIT</t>
  </si>
  <si>
    <t>INFORMACIÓN Y COMUNICACIÓN</t>
  </si>
  <si>
    <t>TRANSPARENCIA, ACCESO A LA INFORMACIÓN Y LUCHA CONTRA LA CORRUPCIÓN</t>
  </si>
  <si>
    <t>Cumplimiento a los linemientos de la matriz de Transparencia</t>
  </si>
  <si>
    <t>Seguimientos a las Politicas de gestión y desempeño de la Función Publica.</t>
  </si>
  <si>
    <t>Seguimiento al Comité de gestion y desempeño Institucional.</t>
  </si>
  <si>
    <t>Seguimiento a la Matriz de Riesgos de Corrupción de la entidad.</t>
  </si>
  <si>
    <t>Seguimientos cuatrimestrales a la Matriz de Riesgos de la entidad, formulada por Procesos.</t>
  </si>
  <si>
    <t>Cumplir con los 3 seguimientos anuales y socializarlos en la Pagina Web de la entidad.</t>
  </si>
  <si>
    <t xml:space="preserve">Informes semestrales del Avance de las actividades descritas dentro de cada Politica de gestión y desempeño </t>
  </si>
  <si>
    <t xml:space="preserve">Cumplir con los informes Semestrales de Gestión y Desempeño </t>
  </si>
  <si>
    <t>Convocar comités, generar actas de reunión, realizar seguimientos cuatrimestrales para revisar los avances de los comités inscritos al Comité de Gestion y Desempeño</t>
  </si>
  <si>
    <t>Cumplir con los informes de seguimiento del Comité de Gestion y desempeño</t>
  </si>
  <si>
    <t>Revisar de manera constante los Tramites publicados en el SUIT y realizar informes sobre lo encontrado.</t>
  </si>
  <si>
    <t># De reportes de tramites / 2</t>
  </si>
  <si>
    <t>Enviar a los responsables de cada proceso sus autodiagnosticos correspondientes y diligenciar el FURAG de manera correcta.</t>
  </si>
  <si>
    <t>Diligenciamiento del FURAG al 100%</t>
  </si>
  <si>
    <t>Diligenciamiento al 100% de las preguntas a cargo.</t>
  </si>
  <si>
    <t xml:space="preserve">Seguimiento y acompañamiento de la racionalización de procesos y procedimientos de la entidad </t>
  </si>
  <si>
    <t>Revisar avances en la racionalización y caracterización de Procesos y Procedimientos de la entidad, por parte de los responsables de cada proceso.</t>
  </si>
  <si>
    <t>Tener caracterizados y racionalizados todo los proceso y procedimientos de la entidad para final de año.</t>
  </si>
  <si>
    <t xml:space="preserve">Entregar a la Gerencia el Informe de Gestión anual de la entidad por area. </t>
  </si>
  <si>
    <t>Requerir a los responsables de cada proceso el avance su gestión</t>
  </si>
  <si>
    <t>Informe de Gestión 100% diligenciado.</t>
  </si>
  <si>
    <t>Entrega final del Informe de Gestión.</t>
  </si>
  <si>
    <t>Cumplir al 100% con los lineamientos requeridos en la Matriz de Transparencia (ITA)</t>
  </si>
  <si>
    <t>Entregar a la oficina de Sistemas, lo requerido por la matriz de Transparencia.</t>
  </si>
  <si>
    <t>Revisión y consolidación de seguimientos del Plan de Acción</t>
  </si>
  <si>
    <t>Socialización del Plan de Accion y sus seguimientos en la Pagina Web.</t>
  </si>
  <si>
    <t>Consolidar el Plan de Acción de la entidad</t>
  </si>
  <si>
    <t># De Plan de Accion / Total entregado</t>
  </si>
  <si>
    <t># De seguimientos realizados / 4</t>
  </si>
  <si>
    <t xml:space="preserve"> # De seguimientos y Plan de Acción / 5 socializaciones</t>
  </si>
  <si>
    <t>Consolidar al 100% todos los Planes de Acción en uno</t>
  </si>
  <si>
    <t>Realizar los 4 seguimientos al Plan de Acción</t>
  </si>
  <si>
    <t>Socializar el Plan de Acción inicial y sus 4 seguimientos en la Pagina Web de la entidad.</t>
  </si>
  <si>
    <t>Socialización del Plan anticorrupción y de atención al ciudadano en la Pagina Web.</t>
  </si>
  <si>
    <t># de PAAC / Total entregado</t>
  </si>
  <si>
    <t>Realizar el Plan Anticorrupción y de atención al ciudadano de la entidad.</t>
  </si>
  <si>
    <t>Cumplir al  100% con el PAAC 2022 incluyendo sus  5 componentes principales</t>
  </si>
  <si>
    <t xml:space="preserve"> Seguimientos del  Plan Anticorrupción y de atención al ciudadano.</t>
  </si>
  <si>
    <t># De seguimientos realizados / 3</t>
  </si>
  <si>
    <t>Realizar los 3 seguimientos al PAAC</t>
  </si>
  <si>
    <t>Socializar el PAAC inicial y sus seguimientos cuatrimestrales</t>
  </si>
  <si>
    <t>El Plan de Acción de la entidad fue formulado y publicado en la pagina web en día 31 de Enero de 2022</t>
  </si>
  <si>
    <t>Primer seguimiento del Plan de Accion fue realizado la primera semana del mes de Abril por parte de la Oficina de Planeación y publicado en la pagina web.</t>
  </si>
  <si>
    <t>Fue socializado el Plan de Acción y un seguimiento del mismo.</t>
  </si>
  <si>
    <t>El PAAC 2022 fue realizado y publicado en la pagina web el 31 de enero de 2022</t>
  </si>
  <si>
    <t>El Primer seguimiento del PAAC fue realizado por la oficina de Planeación y Control Interno las primeras semanas del mes de Mayo.</t>
  </si>
  <si>
    <t>Fue socializado el PAAC 2022 en la pagina web de la entidad. El primer seguimiento al PAAC fue socializado a los responsables de los componentes que contiene el PAAC via correo electronico.</t>
  </si>
  <si>
    <t>El primer seguimiento a la Matriz de Riesgos de Corrupción fue realizado las primeras semanas de mayo.</t>
  </si>
  <si>
    <t># De informes presentados / 2</t>
  </si>
  <si>
    <t xml:space="preserve">A la fecha no ha sido entregado el primer informe de avance de las actividades. </t>
  </si>
  <si>
    <t># De comités realizados / 3</t>
  </si>
  <si>
    <t>Se realizaron 2 comités. Uno para la aprobación de los Planes Institucionales de la entidad y el otro para la socialización de nuevas politicas que deben cumplirse dentro de la entidad.</t>
  </si>
  <si>
    <t>Cumplir con la entrega de los informes semestrales que se deben presentar.</t>
  </si>
  <si>
    <t>A la fecha no se ha realizado ningun reporte ya que los tramites de la entidad se encuentran en actualización por parte de los procesos responsables.</t>
  </si>
  <si>
    <t xml:space="preserve">Los formatos de Autodiagnosticos fueron enviados a los responsables previamente al diligenciamiento del FURAG. El FURAG fue diligenciado al 100% por parte de la Oficina de Planeación antes del 25 de Marzo, según lo requerido por Función Publica </t>
  </si>
  <si>
    <t># Revisión realizadas / 4</t>
  </si>
  <si>
    <t>Se realizó el primer avance en la racionalización y caracterización de Procesos y procedimientos, ya que fue aprobado el nuevo Mapa de Procesos de la entidad.</t>
  </si>
  <si>
    <t>El Informe de Gestión será presentado antes de finalizar el año.</t>
  </si>
  <si>
    <t># De items entregados / # De items requeridos</t>
  </si>
  <si>
    <t>Consolidar al 100% todos los Planes de Acción por dependencia en uno en general.</t>
  </si>
  <si>
    <t>Elaboración, Socialización y aprobación del presupuesto vigencia 2023</t>
  </si>
  <si>
    <t>1.Recepción y evaluación del Plan Anual de Adquisiciones.</t>
  </si>
  <si>
    <t># Plan Anual de Adquisiciones  elaborado/ Total entregado</t>
  </si>
  <si>
    <t>Registro y aprobación del 100% del Plan Anual de Adquisiciones vigencia 2023</t>
  </si>
  <si>
    <t>SUBGERENCIA FINANCIERA/JEFE DE PRESUPUESTO/ PROFESIONAL UNIVERSITARIO PRESUPUESTO</t>
  </si>
  <si>
    <t xml:space="preserve">2.Elaboraracion del presupuesto  , Plan de inversiones y adquisiciones.                            </t>
  </si>
  <si>
    <t># Presupuesto elaborado/ Total Aprobado</t>
  </si>
  <si>
    <t xml:space="preserve">Registro y aprobación del 100% de los proyectos a desarrollar en la vigencia 2023.  </t>
  </si>
  <si>
    <t>SUBGERENCIA FINANCIERA/PROFESIONAL UNIVERSITARIO PRESUPUESTO</t>
  </si>
  <si>
    <t>Elaboración y cumplimiento informe CHIP Presupuestal, Contable y de Tesorería</t>
  </si>
  <si>
    <t>1.realizar el lleno de los formularios exigidos en plataforma con la información contable y financiera requerida, cumpliendo con las fechas establecidas</t>
  </si>
  <si>
    <t xml:space="preserve">Cumplir al 100% con los lineamientos y requerimientos </t>
  </si>
  <si>
    <t>SUBGERENCIA FINANCIERA/JEFE DE PRESUPUESTO/JEFE DE TESORERÍA/PROFESIONAL UNIVERSITARIO PRESUPUESTO, PROFESIONAL UNIVERSITARIO DE CONTABILIDAD</t>
  </si>
  <si>
    <t>Elaboración y ejecución de la rendición de cuentas</t>
  </si>
  <si>
    <t>Desarrollar informe exigido, teniendo en cuenta la información  de todas la oficinas que conforman la Subgerencia Financiera.</t>
  </si>
  <si>
    <t># De Informe rendición de cuentas / Total entregado</t>
  </si>
  <si>
    <t>Desarrollo del 100% de las acciones definidas</t>
  </si>
  <si>
    <t>Causar contablemente las cuentas de cobro consistentes en obligaciones adquiridas Funcionarios-proveedores.</t>
  </si>
  <si>
    <t>Realizar  las revisiones de todos los soportes de las cuentas de cobro radicada en la entidad de conformidad con los procedimientos y perfeccionamiento para su pago</t>
  </si>
  <si>
    <t># De cuentas de cobro / cumplimiento de requisitos para el pago</t>
  </si>
  <si>
    <t>Realizar  las revisiones a toda factura, cuenta de cobro radicada en la entidad de conformidad con los procedimientos estipulados por la entidad</t>
  </si>
  <si>
    <t>SUBGERENCIA FINANCIERA/ PROFESIONAL UNIVERSITARIO DE CONTABILIDAD</t>
  </si>
  <si>
    <t>Aplicación y Seguimiento de las conciliaciones bancarias mensualmente.</t>
  </si>
  <si>
    <t>Revisión de los extractos bancarios de la entidad.</t>
  </si>
  <si>
    <t xml:space="preserve">  # de Conciliaciones bancarias realizadas / # de cuenta bancarias activas</t>
  </si>
  <si>
    <t>Realizar en un 100% las actividades contenidas en el procedimiento para conciliaciones bancarias.</t>
  </si>
  <si>
    <t>SUBGERENCIA FINANCIERA/PROFESIONAL UNIVERSITARIO DE CONTABILIDAD/JEFE DE CONTABILIDAD</t>
  </si>
  <si>
    <t>Liquidación de Impuestos y Anticipo de impuestos.</t>
  </si>
  <si>
    <t>Realizar todos los procedimientos correspondientes para cada uno de los impuestos a los que la TMTBAQ es responsable.</t>
  </si>
  <si>
    <t xml:space="preserve"># Responsabilidad de impuestos / Impuestos presentados </t>
  </si>
  <si>
    <t>Realizar en un 100% las actividades contenidas en el procedimiento para liquidación de impuestos</t>
  </si>
  <si>
    <t>Elaboración y publicación de los estados financieros de la vigencia.</t>
  </si>
  <si>
    <t>Elaboración de los estados financieros y demás Informes que correspondan para dar cumplimiento a los requerimientos.</t>
  </si>
  <si>
    <t># de informes financieros publicado en la página web institucional / # de informes financieros elaborados</t>
  </si>
  <si>
    <t>Se realiza publicación en la pagina web de la entidad como requisito obligatorio para la entidades publicas. Se cumple según lo estipulado por ley.</t>
  </si>
  <si>
    <t>Modificaciones presupuestales, traslados y adiciones.</t>
  </si>
  <si>
    <t xml:space="preserve">1.Proyectar los actos administrativos que justifican las modificaciones, traslados y adiciones que modifican el presupuesto.
</t>
  </si>
  <si>
    <t># de Modificaciones necesarias / Modificaciones realizadas</t>
  </si>
  <si>
    <t>Realizar el 100% de las modificaciones autorizadas.</t>
  </si>
  <si>
    <t>SUBGERENCIA FINANCIERA/ PROFESIONAL UNIVERSITARIO DE PRESUPUESTO / JEFE DE PRESUPUESTO</t>
  </si>
  <si>
    <t>Ejecución presupuestal y seguimiento al presupuesto</t>
  </si>
  <si>
    <t>Verificar individualmente que cada rubro de la ejecución presupuestal, mantenga sus apropiaciones constantes para la correcta funcionalidad de la entidad</t>
  </si>
  <si>
    <t># ejecuciones y seguimientos del presupuesto realizados / # ejecuciones y seguimientos del presupuesto presentados</t>
  </si>
  <si>
    <t>Realizar en un 100% las ejecuciones presupuestales y seguimientos al presupuesto mensualmente</t>
  </si>
  <si>
    <t>Control de despachos contra Gopet</t>
  </si>
  <si>
    <t>Establecer la veracidad de la información reportada en la planilla de viaje y/o software de rodamiento, verificando los despachos de origen y tránsito que deben presentar las empresas de transportes.</t>
  </si>
  <si>
    <t>Valor de liquidación software conduce / Verificación diaria del software de rodamiento y planillas de viaje</t>
  </si>
  <si>
    <t>Recaudar en un 100% la venta de tasa de uso conciliada.</t>
  </si>
  <si>
    <t>SUBGERENCIA FINANCIERA/JEFE DE TESORERÍA</t>
  </si>
  <si>
    <t>Pagos y Procedimiento de pagos</t>
  </si>
  <si>
    <t>Pagar las causaciones de las obligaciones adquiridas por la TMTBaq</t>
  </si>
  <si>
    <t># de pagos realizados / # de egresos emitidos</t>
  </si>
  <si>
    <t>Seguimiento y control del soporte del 100% de los egresos.</t>
  </si>
  <si>
    <t>Facturación y Procedimiento de Recaudo</t>
  </si>
  <si>
    <t>Facturación electrónica para recaudo del cánones de locales comerciales y terrenos</t>
  </si>
  <si>
    <t># de factura emitidas / # de cánones por cobrar</t>
  </si>
  <si>
    <t>Facturación y control de recaudo del 100% de los cánones de arriendo de la TMTBAQ</t>
  </si>
  <si>
    <t>CONTABILIDAD</t>
  </si>
  <si>
    <t>PRESUPUESTO</t>
  </si>
  <si>
    <t>TESORERIA</t>
  </si>
  <si>
    <t>JEFE OFICINA DE SUBGERENCIA FINANCIERA</t>
  </si>
  <si>
    <t>ROSMERY DONADO ARRAUT</t>
  </si>
  <si>
    <t>PRIMER SEGUIMIENTO (31/03/2022)</t>
  </si>
  <si>
    <t>SEGUNDO SEGUIMIENTO (31/06/2022)</t>
  </si>
  <si>
    <t>El proceso inicia a partir del tercer seguimiento</t>
  </si>
  <si>
    <t>se realiza el primer seguimiento del Chip fue realizado el   30 de Abril por parte de la Oficina de Subgerencia Financiera  y publicado en la pagina correspondiente.</t>
  </si>
  <si>
    <t>El segundo informe se realiza según la fecha estipulada a finales de Julio 2022</t>
  </si>
  <si>
    <t>Se realiza Informe cumpliendo con el requisito de ley estipulados para la entidades publicas.</t>
  </si>
  <si>
    <t>Se cumplió con el 100% de la actividad en el primer trimestre.</t>
  </si>
  <si>
    <t>Se registra en el sistemas las cuentas de cobro que cumplen con los requisitos al 100%</t>
  </si>
  <si>
    <t>Se realiza las respectivas conciliaciones teniendo al día los libros de banco.</t>
  </si>
  <si>
    <t>Se realiza liquidación  de impuesto cumpliendo con los requisitos de ley</t>
  </si>
  <si>
    <t>se publica informes y estados financieros cumpliendo con los requisitos.</t>
  </si>
  <si>
    <t>La publicación del segundo informe se realiza en el tercer trimestre</t>
  </si>
  <si>
    <t>Se emitieron los actos administrativos correspondientes a las necesidades de la gerencia</t>
  </si>
  <si>
    <t>Se publica mensualmente la ejecución presupuestal de ingresos y gastos, que contiene los porcentajes de cumplimiento.</t>
  </si>
  <si>
    <t>Se realiza recaudo conciliado del trimestre</t>
  </si>
  <si>
    <t>Se emitieron egresos por cada uno de los pagos registrados en el trimestre</t>
  </si>
  <si>
    <t>Se realiza emisión de facturas</t>
  </si>
  <si>
    <t>La matriz ITA no ha sido enviada por parte de la Oficina de Sistemas</t>
  </si>
  <si>
    <t>SECRETARÍA GENERAL</t>
  </si>
  <si>
    <t>ERNESTO SALEBE BELLO</t>
  </si>
  <si>
    <t>DEFENSA JURÍDICA</t>
  </si>
  <si>
    <t>Realizar la defensa jurídica de la entidad efizcazmente dentro de los términos establecidos en la norma</t>
  </si>
  <si>
    <t>Verificar que cada proceso judicial en que haga parte la terminal cuente con su respectivo apoderado para la representación judicial</t>
  </si>
  <si>
    <t>procesos con apoderado / total procesos judiciales activos</t>
  </si>
  <si>
    <t>Asignar al 100 % a cada proceso judicial instaurado en contra de la entidad un apoderado judicial interno o externo</t>
  </si>
  <si>
    <t>Secretario general</t>
  </si>
  <si>
    <t>Se suscribió contrato de representación judicial</t>
  </si>
  <si>
    <t>Presentar y contestar demandas, asistir a audiencias, presentar memoriales, recursos, pruebas en cada una de las etapas procesales correspondientes, de conformidada con lo señalado en las normas de procedimiento.</t>
  </si>
  <si>
    <t>Audiencias programadas / audiencias reliazadas</t>
  </si>
  <si>
    <t>Que el 100% de las actuaciones y diligencias de los procesos judiciales sean atendidas y que se adelante cada etapa oportunamente</t>
  </si>
  <si>
    <t>Secretario General / Abogados externos</t>
  </si>
  <si>
    <t>De 4 audiencias que debieron llevarse a cabo sólo 3 fueron realizadas, pero porque una fue aplazada. Que el  registro de cada actaución presentada por el apoderado y se guarda en la base de datos en la nube</t>
  </si>
  <si>
    <t>Hacer el seguimiento periódico a través de la matriz de excel en donde se plasma el informe del estado e identificación detallada de cada proceso judicial en el que funja como parte procesal la Terminal.</t>
  </si>
  <si>
    <t>procesos verificados / procesos totales</t>
  </si>
  <si>
    <t>Hacer seguimiento en un 100% a los procesos judiciales y realizar una matriz donde se plasmen el estado de los procesos, las actuaciones surtidas y las etapas agotadas.</t>
  </si>
  <si>
    <t>Secretario General / Profesional Universitario</t>
  </si>
  <si>
    <t>Se tiene implementada la matriz de estado de procesos</t>
  </si>
  <si>
    <t>Realizar la defensa jurídica de la entidada encaminada a cumplir una política de prevención del daño antijurídico.</t>
  </si>
  <si>
    <t>Actualizar y ejecutar la Política Institucional de prevención del daño antijurídico al interior de la entidad</t>
  </si>
  <si>
    <t>Desarrollar al 100% la política de prevención del daño antijurídico</t>
  </si>
  <si>
    <t>Secretario General - Comité de conciliación</t>
  </si>
  <si>
    <t>La Política PDAJ está documentada falta la aprobación del Comité de conciliación de la entidad.</t>
  </si>
  <si>
    <t>Resolver todas las solicitudes de asesoría jurídica presentadas por los  funcionarios para el  correcto cumplimiento de sus funciones.</t>
  </si>
  <si>
    <t>Asesorar en las consultas jurídicas que formulen l los ususarios y comunidad en general a través de PQRSD</t>
  </si>
  <si>
    <t>consultas jurídicas realizadas/ consultas jurídicas resueltas</t>
  </si>
  <si>
    <t xml:space="preserve">Asesorar en un 100% las  consultas jurídicas que formulen  extaernamente                                                     </t>
  </si>
  <si>
    <t>Secretaría General</t>
  </si>
  <si>
    <t>todas las consultas son resueltas, siembargo, falta elaborar un formato para evidenciar la gestión.</t>
  </si>
  <si>
    <t>Asesorar y revisar previamente el contenido, fundamento jurídico y motivación de los actos administrativos, así como la verificación de su notificación y publicación para que surtan efectos jurídicos</t>
  </si>
  <si>
    <t>actos administrativos proyectados/ total de actos administrativos revisados</t>
  </si>
  <si>
    <t>Realizar en un 100% la revisión previa del contenido los actos administrativos y conceptos antes de publicarlos, comunicarlos o notificarlos, comprobando su correspondencia con las normas vigentes y aplicables, con el Plan institucional y con los intereses de la entidad.</t>
  </si>
  <si>
    <t>Secretario General</t>
  </si>
  <si>
    <t>cada cato administrativo lleva el nombre yfira del funcionario que lo revisó y proyectó.</t>
  </si>
  <si>
    <t>Resolver y dar respuesta de fondo a todas las PQRSD  asignadas a la secretaría general dentro de los términos definidos por la Ley</t>
  </si>
  <si>
    <t>Dar respuesta previa revisión del contenido a cada petición asignada al área jurídica de la entidad,</t>
  </si>
  <si>
    <t>peticiones asignadas a la secretáia general/ peticiones resueltas de fondo</t>
  </si>
  <si>
    <t xml:space="preserve">Resolver en un 100% las peticiones recibidas en la entidad    </t>
  </si>
  <si>
    <t>existe un registrao que es llevado por la oficina de atención al ciuadadano</t>
  </si>
  <si>
    <t>Proceso contractual</t>
  </si>
  <si>
    <t>Desarrollar los procesos de contratación en el marco de la Ley y del reglamento interno de contratación de la entidad y los principios de la contratación estatal.</t>
  </si>
  <si>
    <t>Revisión periódica y actualización de la documentación previa interna para iniciar proceso contractual</t>
  </si>
  <si>
    <t>contratos revisados / contratos suscritos a la fecha</t>
  </si>
  <si>
    <t>Que toda la documentación previa a la suscritpción de contratosa estatales esté completa y actualizada en cada expediente contractual</t>
  </si>
  <si>
    <t>Secretario General Profesional universitario</t>
  </si>
  <si>
    <t>A la fecha sumando el primer trimestes 150 es decir, en sel segundo tromestre se suscribieron 50 contratos adicionales,</t>
  </si>
  <si>
    <t xml:space="preserve">Realizar la revisión previa de los requisitos jurídicos, financieros, tecnicos  formación académica, experiencia (habilitantes) </t>
  </si>
  <si>
    <t>contratos revisados /total contratos susritos</t>
  </si>
  <si>
    <t>Realizar al 100% verificación de requisitos habiliatantes y la calificación de la oferta de cada proceso  de selección aperturado.</t>
  </si>
  <si>
    <t>Comité de Contratación - Profesional Universitario</t>
  </si>
  <si>
    <t>de esto se dejá constancia en cada informe de evaluación  realizado por los funcionarios delegados</t>
  </si>
  <si>
    <t>Realizar la evaluación y asignación de puntaje a la oferta presentada por cada contratista (oferta más favorable) en cumplimiento del principio de selección objetiva</t>
  </si>
  <si>
    <t>evaluaciones efectuadas / procesos de selección  por licitación o convocatoria</t>
  </si>
  <si>
    <t>Adelantar al 100% todas las evaluaciones y revisiones de ofertas presentadas por los proponentes en desarrollo de los procesos de selección de contratistas en cumplimineto del princio de selección objetiva y transparencia.</t>
  </si>
  <si>
    <t>Comité de contratación, Secretario General</t>
  </si>
  <si>
    <t>Se deja constancia en las actas del comité evaluador que generalmente es el mismo comité de contratación</t>
  </si>
  <si>
    <t>Verificar que los pliegos de condiciones, y estudio previos sean objetivos, y proporcionales al objeto contractual, de conformidad con requerimientos legales y del Manual de Contratación Interno.</t>
  </si>
  <si>
    <t>pliegos de condiciones, terminos y requisitos aprobados/proceso de selección adelantados</t>
  </si>
  <si>
    <t>Adelantar en un 100% los procesos contractuales en forma oportuna, adecuada, objetiva, transparente y eficaz</t>
  </si>
  <si>
    <t xml:space="preserve">Comité de contratación, Secretario General, Profesional universitario </t>
  </si>
  <si>
    <t>Soporte se encuentra en los expedientes contractuales</t>
  </si>
  <si>
    <t>Publicar en  toda la actividad contractual, de conformidad con la Ley de transparencia y normas concordantes</t>
  </si>
  <si>
    <t>Publicidad oportuna de la contratación en las plataformas SECOP, en el SIA Observa y en la página web de la entidad.</t>
  </si>
  <si>
    <t>contratos publicados/ total contratos suscritos</t>
  </si>
  <si>
    <t>Publicación oportuna en un 100%  la contratación en el SECOP, en el SIA Observa y en la página web de la entidad.</t>
  </si>
  <si>
    <t>Secretario general - Profesional Universitario</t>
  </si>
  <si>
    <t>Revisar plataforma secop y sia observa</t>
  </si>
  <si>
    <t>Garantizar la supervisión de los contratos</t>
  </si>
  <si>
    <t>Elección de supervisor y/o interventor de acuerdo con idoneidad, experticia y competencias laborales</t>
  </si>
  <si>
    <t># de supervisores / total contratos suscritos</t>
  </si>
  <si>
    <t>Verificar Que el 100% de los contratos cuente con supervisor</t>
  </si>
  <si>
    <t>En cada expediente contractual se insera el acto de delegación.</t>
  </si>
  <si>
    <t>Efectuar  al 100% la liquidación de aquellos contratos que deban ser liquidados</t>
  </si>
  <si>
    <t>Efectuar la liquidación de contratos susceptibles de liquidación y finiquito del vínculo contractual.</t>
  </si>
  <si>
    <t>contratos liquidados/total contratos cuya liquidación es obligatoria dentro de 4 meses siguientes a su terminación</t>
  </si>
  <si>
    <t>liquidar de mutuo acuerdo o unilateralmente el 100% de los contratos que sean susceptibles de liquidación,</t>
  </si>
  <si>
    <t>Profesional Universitario - Supervisor del contrato</t>
  </si>
  <si>
    <t>De los contratos suceptibles de liquidación de los que iniciaron su ejecución en el 1° semestres y deben liquidarse dentro del mismo semestres el total son 4/100  sólo 1 se liquidó y dos estan pendientes de iniciar su ejecución y 2 quedan pendientes por liquidar aún. sin embargo se han adelantado liquidaciones de 11 contratos del 2021 que estaban pendientes por liquidar.</t>
  </si>
  <si>
    <t>Evaluar y fortalecer la gestion etica en la entidad</t>
  </si>
  <si>
    <t xml:space="preserve">Revisar informacin etica y elaborar informe de seguimiento </t>
  </si>
  <si>
    <t xml:space="preserve">Numero de seguimientos realizados </t>
  </si>
  <si>
    <t>2 informes</t>
  </si>
  <si>
    <t>Oficina de control Interno</t>
  </si>
  <si>
    <t>31/12/2022</t>
  </si>
  <si>
    <t>Fortalecer y mejorar la implementacion del MIPG en la enidad/ fortalecer  y fomentar la cultura del autocontrol</t>
  </si>
  <si>
    <t>Diligenciar encuesta  FURAG para medir el desempeño institucional  de la vigencia 2021</t>
  </si>
  <si>
    <t xml:space="preserve">FURAG Diligenciado </t>
  </si>
  <si>
    <t xml:space="preserve">Realizar sensibilizacion sobre las dimensiones, politicas, temas de  MIPG a los lideres y/o agentes de cambio </t>
  </si>
  <si>
    <t>Encuesta aplicada</t>
  </si>
  <si>
    <t>1 encuestra</t>
  </si>
  <si>
    <t xml:space="preserve">Realizar socializaciones sbre los temas priorizados de conformidad con la aplicación de encuentas </t>
  </si>
  <si>
    <t>numero de socializaciones realizadas/ numero de socializaciones programadas</t>
  </si>
  <si>
    <t xml:space="preserve"> 7 socializaciones </t>
  </si>
  <si>
    <t xml:space="preserve">Fortalecer y apoyar la mejora del Direccionamiento estrategico y la planeacion de la entidad </t>
  </si>
  <si>
    <t xml:space="preserve">Realizar acompañamiento con la oficina de planeacion en el l Rediseño de mapa de procesos </t>
  </si>
  <si>
    <t>mapa de procesos revisadoy actualizado</t>
  </si>
  <si>
    <t xml:space="preserve">documento revisado  aprobado </t>
  </si>
  <si>
    <t>30/04/2022</t>
  </si>
  <si>
    <t xml:space="preserve">Realizar acompañamiento y apoyo  en la revision y ajuste de la documentacion pr procesos </t>
  </si>
  <si>
    <t xml:space="preserve">Número de mesas de trabajo realizadas por proceso / Número de procesos de la entidad </t>
  </si>
  <si>
    <t>11 procesos (100%)</t>
  </si>
  <si>
    <t>Fortalecer la politica de atencion al usuario Medición de la satisfacción del cliente/usuario</t>
  </si>
  <si>
    <t xml:space="preserve">Realizar Seguimiento al cumplimiento de la política de atención al ciudadano y generando recomendaciones </t>
  </si>
  <si>
    <t xml:space="preserve">numero de seguimientos realizados al plan anticorrupcion de la entidad/ numero de seguimientos establecidos por ley </t>
  </si>
  <si>
    <t xml:space="preserve">3 seguimintos establecidos r ley (100%) </t>
  </si>
  <si>
    <t>Apoyo a la estrategia de rendición de cuentas</t>
  </si>
  <si>
    <t>Participar en la preparacion y consolidacion del proceso de rendicion de cuentas  de acuerdo a la normatividad vigente</t>
  </si>
  <si>
    <t xml:space="preserve">Rendicion  de cuentas consolidadas y enviadas/ rendicion de cuentas solicitadas por contraloria </t>
  </si>
  <si>
    <t xml:space="preserve">2 rendicion de cuentas solicitadas(100%) </t>
  </si>
  <si>
    <t>31/03/2022</t>
  </si>
  <si>
    <t>Seguimiento y Evaluación a la gestión institucional</t>
  </si>
  <si>
    <t>Presentar  al Comité los avances de auditorias y  evaluación a la gestión realizadas en la entidad.</t>
  </si>
  <si>
    <t>Número de reuniones realizadas / número de reuniones programadas</t>
  </si>
  <si>
    <t>5 reuniones programadas</t>
  </si>
  <si>
    <t>realizar seguimiento a  plan de mejoramiento para alcanzar el cumplimiento de la metas y actividades propuestas</t>
  </si>
  <si>
    <t>Número de seguimiento a los planes de mejoramiento suscritos e la entidad/ número total de planes de mejoramiento</t>
  </si>
  <si>
    <t xml:space="preserve">segumiento al 100% de los planes de mejoamiento suscritos </t>
  </si>
  <si>
    <t>Seguimiento y evaluacion al cumplimiento de los lineamientos de transparencia</t>
  </si>
  <si>
    <t>Revisar y actualizar la información  de su competencia publicada en la página WEB</t>
  </si>
  <si>
    <t>Número de revisiones realizadas</t>
  </si>
  <si>
    <t>3 revisiones programadas ( 100%)</t>
  </si>
  <si>
    <t xml:space="preserve">Realizar seguimiento y evaluacion permanente al siustema de control interno </t>
  </si>
  <si>
    <t xml:space="preserve">Elaborar mapas de asguramiento </t>
  </si>
  <si>
    <t xml:space="preserve">Mapas de aseguramiento elaborados y revisados </t>
  </si>
  <si>
    <t xml:space="preserve">Elaborar plan integral de auditoria basado en riegsos y  socializar al comité de control interno para aprobacion   vigencia 2022  </t>
  </si>
  <si>
    <t xml:space="preserve">Plan de auditoria elbaora y aprobado </t>
  </si>
  <si>
    <t>Fortalecer la administracion de riesgos de la entidad</t>
  </si>
  <si>
    <t xml:space="preserve">Apoyar a la oficina de planeación en el ajuste y socialización de la nueva metodología de riesgos de corrupción </t>
  </si>
  <si>
    <t>Numero de socializaciones realizadas/ numero de socializaciones programadas</t>
  </si>
  <si>
    <t>2 socializacion  programada (100%)</t>
  </si>
  <si>
    <t>30/06/2022</t>
  </si>
  <si>
    <t xml:space="preserve">Realizar revisión de los riesgos de corrupción por procesos </t>
  </si>
  <si>
    <t>Numero de seguimientos de riesgos de corrupcion pr procesos/ Número de seguimientos establecidos por ley</t>
  </si>
  <si>
    <t>3 seguimientos (abril , agosto, diciembre) 100%</t>
  </si>
  <si>
    <t>JEFE OFICINA DE OFICINA CONTROL INTERNO</t>
  </si>
  <si>
    <t>EDILSA VEGA PEREZ</t>
  </si>
  <si>
    <t xml:space="preserve">EVALUACION Y CONTROL DE LA GESTION </t>
  </si>
  <si>
    <t>1 informe</t>
  </si>
  <si>
    <t>Se realizó informe de seguiminto de las actividades realcionadas con la politica de integridad para la vigencia 2021;Se elaboró y envio a gerencia y al area de talento humano el dia 23 FEB DE 2022</t>
  </si>
  <si>
    <t xml:space="preserve">En programacion para el segundo semestre. Durante el primer trimestre se elaboró el primer informe. </t>
  </si>
  <si>
    <t xml:space="preserve">Furag diligenciado </t>
  </si>
  <si>
    <t>Se realizo acompañamiento  y asesoría permanente a los procesos para la autoevaluacion del FURAG duarnte el primer trimestre 2022</t>
  </si>
  <si>
    <t>Ejecutada</t>
  </si>
  <si>
    <t xml:space="preserve">1 encuesta aplicada </t>
  </si>
  <si>
    <t>La oficina de control interno , elaboro y aplico la encuesta de percepciion de l sistema de control interno en el mes de Marzo de 2022 al personal directivo , con el fin de priorizar sobre las socializaciones a trabajar con los agentes de cambio y cada area . dentro de las socializaciones a trabajar en el mes de abril de 2022 encontramos las lineas de defensa y las politicas de MIPG que aplican a cada proceso.</t>
  </si>
  <si>
    <t xml:space="preserve">En programacion </t>
  </si>
  <si>
    <t>4 socializaciones /6 socializaciones programadas</t>
  </si>
  <si>
    <t>Se realizó la socialización de lineas de Defensa a los agentes de cambio de cada procesos el dia 26 de abril de 2022, metodologia de riesgos de corrupcion 17 de mayo de 2022, Atencion a PQRS al equipo de Atencion l ciudadano ( 12 de mayo de 2022), Socializacion de autocontrol y plan de accion ( 29 de junio de 2022)</t>
  </si>
  <si>
    <t xml:space="preserve">Los dias 18 de Enero de 2022 y el 3 de febrero de 2022, la oficina de Control interno y planeación se reunieron con el fin de  definir las lineas de trabajo de cada oficina para la vigencia 2022 y ademas con el fin de revisar y esructurar la propuesta del nuevo mapa de procesos , se envio a la gerencia para su respectiva aprobación </t>
  </si>
  <si>
    <t>mapa de procesos aprobado por gerencia</t>
  </si>
  <si>
    <t>Se realizó la aprobación del mapa de procesos de la entidad, e conformidad con los ajustes propuestos por la Oficina de Control Interno y Oficina de Planeación</t>
  </si>
  <si>
    <t>Programada para el segundo semestre 2022</t>
  </si>
  <si>
    <t>Se realizó el primer seguimiento del plan anticorrupcion ya tencion al ciudadano con corte a abril 2022 ( enviado a gerencia el 19 de mayo de 2022)</t>
  </si>
  <si>
    <t xml:space="preserve">La oficina de Control interno realizó  la consolidacion de la   rendición de cuentas que se realiza con la entrega de información a la Contraloria Departamental vigencia  2021 tanto en linea (18 de marzo de 2022) . De igual froma se encuentra en ejcuicion la informaion que debe ser enviada en medio magnerico para el dia 8 de Abril de 2022. Asi mismo se realizó seguimiento a lo que debe estar contenido en el item de Transparencia de la página web de la entidad de conformidad con la normatividad aplicable </t>
  </si>
  <si>
    <t xml:space="preserve">La oficina de Control interno realizó  la consolidacion de la   rendición de cuentas  men medio magnetico  y realizo su entrega a la  Contraloria Departamental vigencia  2021el dia 8 de abril de 2022 </t>
  </si>
  <si>
    <t>Se realizó la presentacion del plan integral de auditorias el 1 de febrero de 2022 y el 31 de Marzo de 2022 se presento un avance de mismo ante el Cómite de Coordinacion de Control interno</t>
  </si>
  <si>
    <t xml:space="preserve">En programación para el segundo semestre </t>
  </si>
  <si>
    <t xml:space="preserve">Se realizó reunion de comité de Control interno el dia 31 de marzo con el fin de realizar seguimiento a los planes de mejoramiento suscritos con la Contraloria departamental para la vigencia 2021. </t>
  </si>
  <si>
    <t>En ejecución se realiza el informe con corte a junio 30 de 2022. SE realiza seguimiento a los 2 planes de mejoramiento establecidos con la conraloria departamental ( auditoria regular y auditoria de razonabilidad de estado financieros)</t>
  </si>
  <si>
    <t>La oficina de Control Interno realizó el seguimiento a la informacion publicada en el link de transparencia en la página web de la entidad en el mes de febrero de 2022. se establecieron observaciones y recomendaciones por parte de la oficina de Control interno a las areas involucradas. durante el segundo trimestre se reoganizara la informacion concerniente a la oficina de control interno en la pagina web</t>
  </si>
  <si>
    <t>Se realizó en el mes de mayo de 2022, la revision y ajuste de la informacion establecida en la página web en el link de transparencia referente a Control interno</t>
  </si>
  <si>
    <t xml:space="preserve">1 mapa de aseguramient elaborado y revisado </t>
  </si>
  <si>
    <t>La oficina de control interno elaboró los mapas de aseguramiento y  el plan de Auditoria Integral vigencia 2022, el cua fue aprobado por el comité de coordinacion de Control interno  el 1 de febereo de 2022. según acta # 1.</t>
  </si>
  <si>
    <t>EJECUTADA</t>
  </si>
  <si>
    <t xml:space="preserve">Plan de auditoria elaborado y aprobado por Comité de control interno </t>
  </si>
  <si>
    <t>Se iniciara durante el segundo trimestre el ajuste de los mapas de riesgos de corrupcion y l elaboracion de los mapas de riesgos de gestion por procesos</t>
  </si>
  <si>
    <t xml:space="preserve">Con el apoyo de la oficina de planeación se realizó la socialización  referente a la administración de riesgos y de la nueva metodología de formulacion y seguimiento de riesgos de corrupción </t>
  </si>
  <si>
    <t>Se realizó el primer seguimiento a los riesgos de corrupcion por procesos con corte a abril 2022 ( enviado a gerencia el 20 de mayo de 2022)</t>
  </si>
  <si>
    <t>Sensibilización a funcionarios y contratistas</t>
  </si>
  <si>
    <t>Enviar mensajes al de sensibilización al correo y a través de whatsapp a los funcionarios con relación a las políticas de seguridad de la información y protección de datos personales</t>
  </si>
  <si>
    <t># de actividades realizadas / # de actividades programadas</t>
  </si>
  <si>
    <t xml:space="preserve">Realizar una jornada de sensibilización </t>
  </si>
  <si>
    <t>JEFE OFICINA DE SISTEMAS</t>
  </si>
  <si>
    <t>30/11/2022</t>
  </si>
  <si>
    <t>Definición e implementación de la política de control de acceso a equipos</t>
  </si>
  <si>
    <t>Definir y socializar la politica de control de acceso no autorizado a equipos a través del correo electrónico.</t>
  </si>
  <si>
    <t xml:space="preserve">Implementar la politica </t>
  </si>
  <si>
    <t>Mantenimiento preventivo de equipos</t>
  </si>
  <si>
    <t>Elaborar el plan de mantenimiento preventivo de equipos de computo e impresoras</t>
  </si>
  <si>
    <t># de planes  proyectados / # de planes elaborados</t>
  </si>
  <si>
    <t>Elaborar el plan de mantenimiento</t>
  </si>
  <si>
    <t>31/01/2022</t>
  </si>
  <si>
    <t>Realizar los mantenimientos de acuerdo a lo estipulado en el cronograma</t>
  </si>
  <si>
    <t># Mantenimientos programados / Mantenimientos realizados</t>
  </si>
  <si>
    <t>Realizar el 100% de los mantenimientos programados</t>
  </si>
  <si>
    <t>Realización de Backups</t>
  </si>
  <si>
    <t>Realizar copias de seguridad de la información</t>
  </si>
  <si>
    <t># Copias de seguridad programadas / # Copias realizadas</t>
  </si>
  <si>
    <t>Realizar el 100% de las copias de seguridad programadas</t>
  </si>
  <si>
    <t>Actualización bitácoras de equipos</t>
  </si>
  <si>
    <t>Actualizar las bitácoras de los equipos tecnológicos</t>
  </si>
  <si>
    <t># Bitacoras actualizadas / # equipos tecnológicos</t>
  </si>
  <si>
    <t>Actualizar el 90% de las bitácoras</t>
  </si>
  <si>
    <t>Soporte tecnológico</t>
  </si>
  <si>
    <t>Atender las solicitudes de soporte generadas en las dependencias</t>
  </si>
  <si>
    <t># Soportes realizados / # Solicitudes de Soporte</t>
  </si>
  <si>
    <t>Atender el 100% de las solicitudes de soporte</t>
  </si>
  <si>
    <t>Publicación de información en la página web</t>
  </si>
  <si>
    <t>Publicar en la página web la información remitida por las diferentes dependencias</t>
  </si>
  <si>
    <t># Publicaciones realizadas / Solicitudes recibidas</t>
  </si>
  <si>
    <t>Publicar en la página web el 100% de la información recibida</t>
  </si>
  <si>
    <t>Publicar en la página web la información financiera y resoluciones</t>
  </si>
  <si>
    <t>Publicar el 100% de la información financiera y resoluciones recibidas</t>
  </si>
  <si>
    <t>Publicación de información en el SECOP</t>
  </si>
  <si>
    <t xml:space="preserve">Publicar en el SECOP los contratos celebrados </t>
  </si>
  <si>
    <t>Publicar en el SECOP el 100% de los contratos recibidos</t>
  </si>
  <si>
    <t>Divulgación de información</t>
  </si>
  <si>
    <t>Producir y divulgar boletines de prensa al año</t>
  </si>
  <si>
    <t>#  Boletines publicados / # Boletines programados</t>
  </si>
  <si>
    <t>Publicar 12 boletines durante la vigencia 2022</t>
  </si>
  <si>
    <t>Realizar alianzas con medios de comunicación</t>
  </si>
  <si>
    <t># Alianzas programadas / # Alianzas realizadas</t>
  </si>
  <si>
    <t>Realizar dos (2) alianzas con medios de comunicación</t>
  </si>
  <si>
    <t>Producir piezas  graficas y audiovisuales por mes</t>
  </si>
  <si>
    <t># Piezas graficas producidas / # Piezas gráficas planeadas</t>
  </si>
  <si>
    <t xml:space="preserve">Producir 12 piezas gráficas por mes </t>
  </si>
  <si>
    <t>CLAUDIA VARGAS LOPEZ</t>
  </si>
  <si>
    <t>(NOMBRE DEL JEFE O RESPONSABLE)</t>
  </si>
  <si>
    <t>Se encuentra programada para el mes de Septiembre</t>
  </si>
  <si>
    <t>Se encuentra programada para el mes de Julio</t>
  </si>
  <si>
    <t>0/0</t>
  </si>
  <si>
    <t>Recepcion de PQRSDC</t>
  </si>
  <si>
    <t>Enviar oportunamente las PQRSDC a las depencias encargadas</t>
  </si>
  <si>
    <t># De PQRSDC recibidas / enviadas</t>
  </si>
  <si>
    <t>Enviar a cada dependencia las PQRSDC según su requerimiento</t>
  </si>
  <si>
    <t>Oficina de Atención al ciudadano</t>
  </si>
  <si>
    <t xml:space="preserve">Seguimiento dos veces por semana las PQRSDC en proceso </t>
  </si>
  <si>
    <t xml:space="preserve"># Seguimentos realizados / 96 programados </t>
  </si>
  <si>
    <t>Realizar al 100%  los 96 seguimientos programados para la vigencia 2022</t>
  </si>
  <si>
    <t xml:space="preserve">Contesacion oportuna de las quejas relacionadas con el area de Atencion al ciudadano </t>
  </si>
  <si>
    <t># De quejas recibidad / las contestadas</t>
  </si>
  <si>
    <t>Contestar de manera oportuna y durante los tiempos habiles todas las quejas del area de Atencion al ciudado</t>
  </si>
  <si>
    <t xml:space="preserve">Informes de gestion de pqrs </t>
  </si>
  <si>
    <t># De informes promados / los informes realizados</t>
  </si>
  <si>
    <t xml:space="preserve">Realizar al 100% todos los informes programados por la oficina de atencion al ciudadano </t>
  </si>
  <si>
    <t>Satisfaccion del usuario</t>
  </si>
  <si>
    <t>Realizar encuestas de manera fisica o virtual para conocer la satifaccion de los usuarios de la entidad</t>
  </si>
  <si>
    <t># De encuestas realizadas / # De encuestas programadas</t>
  </si>
  <si>
    <t>Tener conocimiento de las falencias de la entidad con el fin de trabajar en mejoras para la misma</t>
  </si>
  <si>
    <t>Oficina de Atención al ciudadano y Subgerencia Operativa.</t>
  </si>
  <si>
    <t>Actualizacion de las TRD</t>
  </si>
  <si>
    <t>Recopilacion de informacion por dependencia</t>
  </si>
  <si>
    <t># De informacion recopilada /  # De dependencia</t>
  </si>
  <si>
    <t>Mantener la información actualizada para el debido manejo de las TRD de carácter anual</t>
  </si>
  <si>
    <t>Gestión documental</t>
  </si>
  <si>
    <t xml:space="preserve">Acondicionamiento de estapacio </t>
  </si>
  <si>
    <t>Acondicionamiento de los diferentes archivos de la entidad</t>
  </si>
  <si>
    <t># de acondicionamientos que se requieran anual, maximo 5 /  los que se han realizado</t>
  </si>
  <si>
    <t>Mantener en optimas condiciones los archivos para manter la conservación de los mismos</t>
  </si>
  <si>
    <t>01/01/2022|</t>
  </si>
  <si>
    <t>JEFE OFICINA DE ATENCIÓN AL CIUDADANO Y GESTIÓN DOCUMENTAL</t>
  </si>
  <si>
    <t>Aylin Ruiz y Veronica Murgas</t>
  </si>
  <si>
    <t xml:space="preserve">Atención al ciudadano y Gestión documental </t>
  </si>
  <si>
    <t>A la fehca fueron enviadas todas las PQRSDC recibidas a la dependecia correspondiente</t>
  </si>
  <si>
    <t>Todas las PQRSDC al momento de ingresar se direccionan a la dependencia correspondiente</t>
  </si>
  <si>
    <t xml:space="preserve">A la fecha se realizaron todos los seguimientos programados para el primer trimestre del año en vigencia </t>
  </si>
  <si>
    <t>Se continuan realizando los seguimientos estipulados por semeanas</t>
  </si>
  <si>
    <t>A la fecha se le dieron respuesta a todas las quejas que ingresaron</t>
  </si>
  <si>
    <t>A la fecha se encunetran en proceso el 1% de las quejas que ingresaron porque se le esta brindando inducción a la nueva persona que se encargará del proceso</t>
  </si>
  <si>
    <t>Se realizaron los 3 seguimientos que se debían hacer en los tres primeros meses</t>
  </si>
  <si>
    <t>Se realizaron los seis seguimientos que correspondian por mes</t>
  </si>
  <si>
    <t>Estas encuestas estan programadas (2) veces en el año</t>
  </si>
  <si>
    <t>Se realizaron las encuestas de satisfacción a los usuarios durante el mes de junio</t>
  </si>
  <si>
    <t>Se realizó la actualización de las TRD el el primer trimestre del año vigente con el fin de llevar la aprobación ante eel comité de Gestión y desempeño.</t>
  </si>
  <si>
    <t>Acción realizada en su totalidad durante el primer trimestre.</t>
  </si>
  <si>
    <t>Se realizaronel cerramiento del acceso al segundo piso, que es el lugar que se utiliza como archivo actualmente y se realizaron modificaciones en la estructura de las escaleras</t>
  </si>
  <si>
    <t>Se incluyo una estanteria para el uso del espacio debajo de las escaleras del nuevo archivo central</t>
  </si>
  <si>
    <t>JEFE OFICINA DE SERVICIOS ADMINISTRATIVOS Y LOGISTICOS</t>
  </si>
  <si>
    <t>ANTONIO CONTRERAS SALCEDO</t>
  </si>
  <si>
    <t>OFICINA DE SERVICIOS ADMINISTRATIVOS Y LOGISTICOS</t>
  </si>
  <si>
    <t xml:space="preserve">Direccionamiento Estratégico y Planeación </t>
  </si>
  <si>
    <t xml:space="preserve">Política de Planeación institucional </t>
  </si>
  <si>
    <t>Fortalecimiento de los procesos de compras coherentes con el plan anual de adquisición</t>
  </si>
  <si>
    <t>Participar en la formulación y elaboración del plan anual de adquisiciones de la entidad, de acuerdo con las políticas internas</t>
  </si>
  <si>
    <t>Se realizo plan anual VS No se realizo plan anual</t>
  </si>
  <si>
    <t>Participar en un 100% en la formulación y elaboración del plan anual de adquisiciones de la entidad, de acuerdo con las políticas internas</t>
  </si>
  <si>
    <t>OFICINA DE SERVICIOS ADMINISTYRATIVOS Y LOGISTICOS</t>
  </si>
  <si>
    <t xml:space="preserve">No hay observaciones </t>
  </si>
  <si>
    <t>Coordinar las actividades de adecuación, mantenimiento preventivo y correctivo de los bienes inmuebles de la entidad</t>
  </si>
  <si>
    <t>Actividades Programadas Vs Actividades ejecutadas</t>
  </si>
  <si>
    <t>Coordinar en un 100% las actividades de adecuación, mantenimiento preventivo y correctivo de los bienes inmuebles de la entidad</t>
  </si>
  <si>
    <t>No se coordinaron todas las catividades programadas, de 843 actividades del dia a dia, se coordinaron 836</t>
  </si>
  <si>
    <t>Gestión con Valores para Resultados</t>
  </si>
  <si>
    <t>Política de Fortalecimiento organizacional y simplificación de procesos</t>
  </si>
  <si>
    <t xml:space="preserve">Velar por el mantenimiento , funcionamiento y  buen estado instalaciones de la Terminal Metropolitana de Transportes de Barranquilla S.A. </t>
  </si>
  <si>
    <t>Elaborar el Cronograma de  mantenimiento  vigencia 2022</t>
  </si>
  <si>
    <t>Si elaborado Vs No elaborado</t>
  </si>
  <si>
    <t>Elaborar en un 100% el Cronograma de  mantenimiento  vigencia 2022</t>
  </si>
  <si>
    <t>Informe ejecución y avance del  cronograma  de Mantenimiento vigencia 2022</t>
  </si>
  <si>
    <t>Programado Vs Ejecutado</t>
  </si>
  <si>
    <t>ejecutar en un 100% el  cronograma  de Mantenimiento vigencia 2022</t>
  </si>
  <si>
    <t>No se ejecutaron todas las catividades programadas, de 843 actividades del dia a dia, se ejecutaron 836</t>
  </si>
  <si>
    <t>Protección, resguardo y seguridad  constante de la Terminal Metropolitana de Transportes de Barranquilla S.A.</t>
  </si>
  <si>
    <t>Realizar informe y seguimiento  de las actividades  de vigilancia en la cual se detallen los aspectos mas relevantes en materia de seguridad. (CCTV, atención usuario interno y externo con empresa de seguridad asimismo se  garantiza resguardo físico)</t>
  </si>
  <si>
    <t># de informes a realizar Vs # de informes realizados</t>
  </si>
  <si>
    <t>Optimizar  y garantizar el servicio de vigilancia y canales de video de seguridad de la Terminal Metropolitana de Transportes de Barranquilla S.A.</t>
  </si>
  <si>
    <t>Adecuación y/o remodelación en las dependencias y/o oficinas  de la TTBAQ</t>
  </si>
  <si>
    <t>Elaborar el Cronograma para la ejecución de las adecuaciones y/o remodelaciones en la   vigencia 2022</t>
  </si>
  <si>
    <t>Cumplir en un 100% con el cronograma de adecuación  en  las  diferentes dependencias de la Terminal Metropolitana de Transportes de Barranquilla S.A.</t>
  </si>
  <si>
    <t>Informe ejecución y avance del  cronograma  de la adecuación y/o remodelación de vigencia 2022</t>
  </si>
  <si>
    <t>No se ejecutaron todas las adecuaciones programadas, de 4 adecuaciones, se ejecutaron 3</t>
  </si>
  <si>
    <t xml:space="preserve">Política de Gestión Presupuestal y Eficiencia del Gasto Público </t>
  </si>
  <si>
    <t>Coordinar y controlar de manera eficiente el ciclo vital de los bienes muebles de la entidad</t>
  </si>
  <si>
    <t>Inspecciones programadas Vs Inspecciones Ejecutadas</t>
  </si>
  <si>
    <t>Coordinar y controlar en un 100% de manera eficiente el ciclo vital de los bienes muebles de la entidad</t>
  </si>
  <si>
    <t>Se inspeccionan los bienes de la compañía  y se clasifican por edad y ciclo vital . Se determina cuales se encuentran obsoletos y para cambio. Y se mantienen deacuerdo a lo programado en el cronograma de preventicos</t>
  </si>
  <si>
    <t>Coordinar y controlar el gasto del consumo en servicios públicos de la entidad</t>
  </si>
  <si>
    <t>Se realiza control Vs no se realiza control</t>
  </si>
  <si>
    <t>Coordinar y controlar en un 100% el gasto del consumo en servicios públicos de la entidad</t>
  </si>
  <si>
    <t>Se realizo el chequeo e inspección de las áreas  con mayores consumos de agua y  luz  para realizar los respectivos correctivos y así optimizar los costos de la entidad.</t>
  </si>
  <si>
    <t>Realizar el seguimiento a los servicios públicos domiciliarios de la entidad</t>
  </si>
  <si>
    <t>Se realiza seguimiento Vs No se realiza seguimiento</t>
  </si>
  <si>
    <t>Realizar el seguimiento en un 100% a los servicios públicos domiciliarios de la entidad</t>
  </si>
  <si>
    <t xml:space="preserve">Se verificara e inspeccionara  mes a mes el consumo de estos servicios públicos. </t>
  </si>
  <si>
    <t>Coordinar la administración de los insumos de la entidad</t>
  </si>
  <si>
    <t>Se administra insumos Vs No se administran los insumos</t>
  </si>
  <si>
    <t>Coordinar la administración en un 100% de los insumos de la entidad</t>
  </si>
  <si>
    <t>CONTROL Y SEGUIMIENTO OPERATIVO</t>
  </si>
  <si>
    <t>Mitigar el fenómeno de la ilegalidad  en el 
transporte terrestre automotor de pajaseros por carretera</t>
  </si>
  <si>
    <t>Gestionar Operativos de control y
medidas preventivas para mitigar el flagelo del
transporte Ilegal</t>
  </si>
  <si>
    <t xml:space="preserve">#Operativos ejecutados /
#Operativos programados </t>
  </si>
  <si>
    <t>Incrementar  los ingresos por
tasa de uso  e identificar los puntos de transporte informal.</t>
  </si>
  <si>
    <t>Realizar diariamente la revision de una muestra significativa de las tasas de uso expedidas.</t>
  </si>
  <si>
    <t xml:space="preserve"># Total de  tasas de uso expedidas/  # Total Tasas de uso revisadas </t>
  </si>
  <si>
    <t xml:space="preserve"> Ejercer total control sobre la tasa de uso expedidas</t>
  </si>
  <si>
    <t>Realizar la revisión diaria de una muestra de las pruebas de alcoholimetría practicadas.</t>
  </si>
  <si>
    <t xml:space="preserve"># Total de pruebas realizadas/ # de pruebas de alcoholemia revisadas </t>
  </si>
  <si>
    <t>Ejercer  control sobre las pruebas de alcoholimetría que se realizan a los conductores.</t>
  </si>
  <si>
    <t xml:space="preserve"> Mayor eficiencia en los procesos  operativos </t>
  </si>
  <si>
    <t xml:space="preserve">Establecer un mecanismo de control, que garantice a los conductores el registro correcto de la hora de ingreso y salida de la Terminal. </t>
  </si>
  <si>
    <t># Numero totales de Registros ingreso y salida</t>
  </si>
  <si>
    <t>Optimizar el sistema de registro  de ingreso y salidas, mejorando la operatividad en el parqueadero operativo.</t>
  </si>
  <si>
    <t>Regular que las empresas de trasnportes cumplan con las rutas  otorgadas por el ministerio de transporte mediante el envio de oficios</t>
  </si>
  <si>
    <t xml:space="preserve"># Notificaciones enviadas/ # Notificaciones programadas </t>
  </si>
  <si>
    <t>Incremento en el numero de despachos programados por las difrentes empresas de transportes.</t>
  </si>
  <si>
    <t xml:space="preserve">Caracterización y planes de accion dirigidos a los transportadores </t>
  </si>
  <si>
    <t>Programar y ejecutar mesas de trabajo
con las diferentes empresas de transportes</t>
  </si>
  <si>
    <t># Reuniones ejecutadas/ # Reuniones programadas</t>
  </si>
  <si>
    <t xml:space="preserve">Promover espacios que permitan la interacción de las empresas de transporte de pasajeros por carretera que operan en la TTBAQ. </t>
  </si>
  <si>
    <t xml:space="preserve">Realizar dos (2) Encuesta de satisfacción al año. </t>
  </si>
  <si>
    <t xml:space="preserve"># Encuentas ejecutados /
# Encuentas programados </t>
  </si>
  <si>
    <t xml:space="preserve">Conocer el nivel de satisfacción de las empresas de transportes vinculadas TTBAQ. </t>
  </si>
  <si>
    <t xml:space="preserve"> Programar actividades para el  bienestar al
conductor</t>
  </si>
  <si>
    <t xml:space="preserve"> # Actividades ejecutadas / #
Actividades programadas</t>
  </si>
  <si>
    <t>Promover el bienestar de  todos los conductores, cumpliendo con  del programa de seguridad en la operación del transporte.</t>
  </si>
  <si>
    <r>
      <t xml:space="preserve">JEFE OFICINA DE </t>
    </r>
    <r>
      <rPr>
        <b/>
        <sz val="12"/>
        <color rgb="FFFF0000"/>
        <rFont val="Arial"/>
        <family val="2"/>
      </rPr>
      <t xml:space="preserve"> SUBGERENCIA OPERATIVA</t>
    </r>
  </si>
  <si>
    <t>(LILIANA ROSALES DOMINGUEZ)</t>
  </si>
  <si>
    <t>No se realizaron operativos en terreno en el primer semestre</t>
  </si>
  <si>
    <t>Se programo un operativo  para el mes de julio</t>
  </si>
  <si>
    <t xml:space="preserve"> Diariamente se realiza la revisión del 100%  de las tasas de uso expedidas el dia inmediatamente anterior, en la cual se verifica a una muestra del 20%  las imágenes registradas en el sisitema CONDUCE, de la planilla de viaje y la tasa de uso en origen cuando es el caso.</t>
  </si>
  <si>
    <t>Se  realiza  la revisión del 100%  de las tasas de uso expedidas el dia inmediatamente anterior.</t>
  </si>
  <si>
    <t>Se realiza verificacion al 100% de las pruebas de alcoholimetria realizadas, antes de ser despachados los vehiculos, y ademas diariamente, se verifica en el sistema los registros del dia inmediatamente anterior, para verificar que no hayan resultados positivos sin notificar.</t>
  </si>
  <si>
    <t>se realiza la verificacion del 100% de las pruebas de alcoholimetria realizadas, antes de ser despachados los vehiculos.</t>
  </si>
  <si>
    <t xml:space="preserve">Se  realizo la compra de cuatro (4) PDA portatiles para facilitar el registro de ingreso y salidas de los vehiculos en el sistema de información,  ademas se asignó un funcionario adicional en cada turno con el fin de garantizar el registro correcto de la hora de ingreso y salida. </t>
  </si>
  <si>
    <t xml:space="preserve">Se registra diariamente por las PDA mediante el aplicatico stock  el ingreso  y salida de los vehiculos </t>
  </si>
  <si>
    <t>Se  realizó seguimiento del cumplimiento de las rutas despachadas durante la vigencia 2021, se envio notificacion a cada una de las empresas con el analisis de cumplimiento el 02/14/2022</t>
  </si>
  <si>
    <t>Se  realizó seguimiento del cumplimiento de las rutas despachadas durante el primer semestre del 2022.</t>
  </si>
  <si>
    <t>el 01 de Febrero del 2022 se realizó la reunión con los directores de todas la empresas de transporte que operan en la Terminal.</t>
  </si>
  <si>
    <t>el 01 de junio del 2022 se realizó 2da reunión de seguimiento con los directores de todas la empresas de transporte que operan en la Terminal.</t>
  </si>
  <si>
    <t>el 31/03/2022  se realizó  encuesta  para medir la satisfaccion de las empresas que operan en la Terminal .</t>
  </si>
  <si>
    <t xml:space="preserve">La segunda encuesta  se realizará en el segundo semestre del 2022. </t>
  </si>
  <si>
    <t xml:space="preserve">Cada mes se realizan campañas de prevención, durante el primer trimestre se realizaron campañas de: * Prevencion de enfermedades. * Alimentacion saludable. * Electrocardiogramas. * masajes relajantes. * </t>
  </si>
  <si>
    <t xml:space="preserve">Cada mes se realizan campañas de prevención, durante el segundo trimestre se realizaron campañas de: * Prevencion de enfermedades (examenes de Hemograma, trigliceridos, glicemia, hemoglobina y Colesterol) * Alimentacion saludable. * Electrocardiogramas. * masajes relajantes. *entregas de anchetas y meriendas saludables </t>
  </si>
  <si>
    <t>Evaluación del Desempeño Laboral de los funcionarios de la entidad</t>
  </si>
  <si>
    <t>Realización de la evaluación del desempeño de los funcionarios públicos de la entidad</t>
  </si>
  <si>
    <t xml:space="preserve">    # de funcionarios públicos de la entidad / # de funcionarios a los que se le realizó evaluación del desempeño</t>
  </si>
  <si>
    <t>Evaluar el desempeño laboral de todos los funcionarios públicos de la entidad.</t>
  </si>
  <si>
    <t>Mantener la contribución de los recursos humanos en un nivel adecuado para las necesidades de la entidad</t>
  </si>
  <si>
    <t>Actualizar y publicar el Plan Estratégico del Talento Humano de la Vigencia</t>
  </si>
  <si>
    <t xml:space="preserve">  Plan Estrategico  de Talento Humano requerido / Plan Estrategico  de Talento Humano elaborado</t>
  </si>
  <si>
    <t>Elaboración y publicación del Plan Estrategico  de Talento Humano dentro de la fecha establecida</t>
  </si>
  <si>
    <t>Revisión / Actualización de la caracterización de los empleos.</t>
  </si>
  <si>
    <t xml:space="preserve"># de empleados caracterizados / # de  empleados de la entidad     </t>
  </si>
  <si>
    <t>Caracterizar al 100% de los empleados de la entidad</t>
  </si>
  <si>
    <t xml:space="preserve">GESTION DEL TALENTO HUMANO </t>
  </si>
  <si>
    <t>Actualización  de la información de los funcionarios en el SIGEP</t>
  </si>
  <si>
    <t xml:space="preserve"> # de funcionarios de planta de la entidad / # de funcionarios activos en el sigep </t>
  </si>
  <si>
    <t>Cumplir al 100% con la información de  los funcionarios  publicadas en el sigep</t>
  </si>
  <si>
    <t>Preparar e integrar al recurso humano en el proceso productivo, mediante la entrega de conocimientos, desarrollo de habilidades y actitudes necesarias para el mejor desempeño en el trabajo</t>
  </si>
  <si>
    <t>Elaborar  el Plan Institucional de Capacitaciones</t>
  </si>
  <si>
    <t xml:space="preserve">     Plan Institucional de Capacitación requerido/ Plan Institucional de Capacitación elaborado</t>
  </si>
  <si>
    <t>Elaboración y publicación Plan Institucional de capacitación dentro de la fecha estipulada</t>
  </si>
  <si>
    <t>Ejecutar  Plan Institucional de Capacitaciones</t>
  </si>
  <si>
    <t xml:space="preserve">  # de capacitaciones proyectadas en el plan de capacitación durante la vigencia / # de capacitaciones ejecutadas</t>
  </si>
  <si>
    <t>Ejecución del 100% del plan de Capacitación Institucional de la vigencia.</t>
  </si>
  <si>
    <t>Desarrollo personal de los empleados a través de la asignación de incentivos o programas de bienestar</t>
  </si>
  <si>
    <t>Elaborar el Plan de Bienestar, Estímulos e Incentivos de acuerdo a la ley</t>
  </si>
  <si>
    <t xml:space="preserve">   Plan de Bienestar, Estímulos e Incentivos requerido /  Plan de Bienestar, Estímulos e Incentivos elaborado</t>
  </si>
  <si>
    <t>Elaboración y Publicación del Plan de Bienestar, Estímulos e Incentivos de la entidad dentro de la fecha establecida</t>
  </si>
  <si>
    <t xml:space="preserve">Ejecutar  el Plan de Bienestar, Estímulos e Incentivos </t>
  </si>
  <si>
    <t xml:space="preserve">   # de actividades proyectadas en el plan de bienestar, estimulos e incentivos / # de actividades ejecutadas</t>
  </si>
  <si>
    <t>Ejecución del 100% del plan de Plan de Bienestar, Estímulos e Incentivos de la vigencia.</t>
  </si>
  <si>
    <t>Promover y respaldar el establecimiento de una cultura de prevención en materia de seguridad y salud en el trabajo.</t>
  </si>
  <si>
    <t>Elaborar el Plan  de Gestión de seguridad y salud en el trabajo.</t>
  </si>
  <si>
    <t xml:space="preserve"> Plan  de Gestión de seguridad y salud en el trabajo requerido / Plan  de Gestión de seguridad y salud en el trabajo elaborado</t>
  </si>
  <si>
    <t>Elaboración y publicación del Plan  de Gestión de seguridad y salud en el trabajo dentro de la fecha estimada en la entidad</t>
  </si>
  <si>
    <t>Adoptar Código de integridad para la vigencia 2022</t>
  </si>
  <si>
    <t>Adopción del Código de Integridad al interior de la entidad.</t>
  </si>
  <si>
    <t xml:space="preserve"> Código de Integridad requerido / Código de Integridad adoptado durante la vigencia 2022</t>
  </si>
  <si>
    <t>Fortalecer el talento humano de la entidad a través del enfoque de integridad y orgullo por lo público.</t>
  </si>
  <si>
    <t>Sensibilización y Capacitación de los funcionarios en la gestión del conflicto de intereses</t>
  </si>
  <si>
    <t>Realizar capacitaciones a los funcionarios de la entidad en todos los temas referentes al conflicto de intereses</t>
  </si>
  <si>
    <t># de capacitaciones proyectadas / # de capacitaciones ejecutadas</t>
  </si>
  <si>
    <t>Ejecutar en un 100% todas las capacitaciones proyectadas en los temas referntes al conflicto de intereses</t>
  </si>
  <si>
    <t>Desarrollar una cultura de aprendizaje organizacional con los funcionarios de la entidad .</t>
  </si>
  <si>
    <t>Realizar inducciones  a los servidores públicos y empleados oficiales.</t>
  </si>
  <si>
    <t xml:space="preserve">  # de funcionarios nuevos / # de funcionarios que recibieron inducción</t>
  </si>
  <si>
    <t>Fortalecer en un 100% la memoria institucional de los funcionarios de la entidad a traves de herramientas de difusión del conocimiento, en pro del fortalecimiento de la gestión de la entidad.</t>
  </si>
  <si>
    <t>Se cumplio a cabalidad</t>
  </si>
  <si>
    <t>JEFE OFICINA DE TALENTO HUMANO</t>
  </si>
  <si>
    <t>YULIETH ORTEGON</t>
  </si>
  <si>
    <t>GESTION DEL TALENTO HUMANO</t>
  </si>
  <si>
    <t>La evaluaciones estan proyectadas para octubre de la vigencia actual</t>
  </si>
  <si>
    <t>Se cumplioen un 100% con la meta establecida durante la vigencia (Elaboración y publicación del Plan Estrategico de Talento Humano)</t>
  </si>
  <si>
    <t>Se cumplio en un 100% con la meta establecida durante la vigencia (Elaboración y publicación del Plan Estrategico de Talento Humano)</t>
  </si>
  <si>
    <t>Se cumplio  con el 100% de las caracterizaciones proyectadas</t>
  </si>
  <si>
    <t>No se ha culminado el proceso por la migración de los datos al sigep II y problemas de mantenimiento en la plataforma.</t>
  </si>
  <si>
    <t>Se cumplio  con el 100% de la meta establecida durante la vigencia (Elaboración y publicación Plan Institucional de capacitación)</t>
  </si>
  <si>
    <t>Se cumplio con el 100% de la meta establecida durante la vigencia (Elaboración y publicación Plan Institucional de capacitación)</t>
  </si>
  <si>
    <t>Se ejecutaron en un 100%  las capacitaciones proyectadas durante el primer trimestre.</t>
  </si>
  <si>
    <t>Se ejecutaron en un 100%  las capacitaciones proyectadas durante el segundo trimestre.</t>
  </si>
  <si>
    <t>Se cumplio en un 100% con la meta establecida durante la vigencia (Elaboración y Publicación del Plan de Bienestar, Estímulos e Incentivos)</t>
  </si>
  <si>
    <t>Se ejecutaron en un 100%  las actividades proyectadas en el plan de bienestar, estimulos e incentivos durante el primer trimestre.</t>
  </si>
  <si>
    <t>Se ejecutaron en un 100%  las actividades proyectadas en el plan de bienestar, estimulos e incentivos durante el segundo trimestre.</t>
  </si>
  <si>
    <t>Se cumplio en un 100% con la elaboración y publicación del plan de Gestión de seguridad y salud en el trabajo</t>
  </si>
  <si>
    <t xml:space="preserve">Se cumplio en un 100% con la Adopción del Código de Integridad </t>
  </si>
  <si>
    <t xml:space="preserve">Estan proyectadas para el ultimo trimestre de la vigencia </t>
  </si>
  <si>
    <t>Se realizaron en un 100% las inducciones a los funcio0narios nuevos que ingresaron durante el primer trimestre a la entidad.</t>
  </si>
  <si>
    <t>Se realizaron en un 100% las inducciones a los funcio0narios nuevos que ingresaron durante el segundo trimestre a la entidad.</t>
  </si>
  <si>
    <t xml:space="preserve">PROCESO CONTRACTUAL </t>
  </si>
  <si>
    <t xml:space="preserve">DIRECCIONAMIENTO ESTRATEGICO Y PLANEACION </t>
  </si>
  <si>
    <t xml:space="preserve">GESTION CON VALORES Y RESULTADOS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</si>
</sst>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Red]0"/>
  </numFmts>
  <fonts count="17" x14ac:knownFonts="1">
    <font>
      <sz val="11"/>
      <color theme="1"/>
      <name val="Calibri"/>
      <family val="2"/>
      <scheme val="minor"/>
    </font>
    <font>
      <sz val="11"/>
      <color theme="1"/>
      <name val="Arial"/>
      <family val="2"/>
    </font>
    <font>
      <sz val="12"/>
      <color theme="1"/>
      <name val="Arial"/>
      <family val="2"/>
    </font>
    <font>
      <b/>
      <sz val="12"/>
      <color theme="1"/>
      <name val="Arial"/>
      <family val="2"/>
    </font>
    <font>
      <sz val="9"/>
      <color theme="1"/>
      <name val="Arial"/>
      <family val="2"/>
    </font>
    <font>
      <sz val="12"/>
      <name val="Arial"/>
      <family val="2"/>
    </font>
    <font>
      <sz val="11"/>
      <color theme="1"/>
      <name val="Calibri"/>
      <family val="2"/>
      <scheme val="minor"/>
    </font>
    <font>
      <b/>
      <sz val="11"/>
      <color theme="1"/>
      <name val="Calibri"/>
      <family val="2"/>
      <scheme val="minor"/>
    </font>
    <font>
      <sz val="10"/>
      <color theme="1"/>
      <name val="Arial"/>
      <family val="2"/>
    </font>
    <font>
      <b/>
      <sz val="12"/>
      <name val="Arial"/>
      <family val="2"/>
    </font>
    <font>
      <sz val="11"/>
      <name val="Arial"/>
      <family val="2"/>
    </font>
    <font>
      <sz val="10"/>
      <name val="Arial"/>
      <family val="2"/>
    </font>
    <font>
      <sz val="12"/>
      <color rgb="FF000000"/>
      <name val="Arial"/>
      <family val="2"/>
    </font>
    <font>
      <sz val="10"/>
      <name val="Arial Narrow"/>
      <family val="2"/>
    </font>
    <font>
      <b/>
      <sz val="12"/>
      <color rgb="FFFF0000"/>
      <name val="Arial"/>
      <family val="2"/>
    </font>
    <font>
      <sz val="10"/>
      <color theme="1"/>
      <name val="Arial Narrow"/>
      <family val="2"/>
    </font>
    <font>
      <sz val="10"/>
      <color rgb="FF000000"/>
      <name val="Arial Narrow"/>
      <family val="2"/>
    </font>
  </fonts>
  <fills count="14">
    <fill>
      <patternFill patternType="none"/>
    </fill>
    <fill>
      <patternFill patternType="gray125"/>
    </fill>
    <fill>
      <patternFill patternType="solid">
        <fgColor rgb="FF3C9F9C"/>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CCCCFF"/>
        <bgColor indexed="64"/>
      </patternFill>
    </fill>
    <fill>
      <patternFill patternType="solid">
        <fgColor rgb="FF9A999D"/>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1"/>
      </left>
      <right style="thin">
        <color theme="1"/>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9" fontId="6" fillId="0" borderId="0" applyFont="0" applyFill="0" applyBorder="0" applyAlignment="0" applyProtection="0"/>
    <xf numFmtId="0" fontId="11" fillId="0" borderId="0"/>
    <xf numFmtId="0" fontId="11" fillId="0" borderId="0"/>
    <xf numFmtId="165" fontId="6" fillId="0" borderId="0" applyFont="0" applyFill="0" applyBorder="0" applyAlignment="0" applyProtection="0"/>
  </cellStyleXfs>
  <cellXfs count="372">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0" xfId="0" applyFont="1"/>
    <xf numFmtId="0" fontId="1" fillId="0" borderId="1" xfId="0" applyFont="1" applyBorder="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xf>
    <xf numFmtId="14" fontId="2" fillId="6" borderId="1" xfId="0" applyNumberFormat="1" applyFont="1" applyFill="1" applyBorder="1"/>
    <xf numFmtId="0" fontId="2" fillId="7" borderId="1" xfId="0" applyFont="1" applyFill="1" applyBorder="1" applyAlignment="1">
      <alignment horizontal="center" vertical="center" wrapText="1"/>
    </xf>
    <xf numFmtId="14" fontId="2" fillId="7" borderId="1"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xf numFmtId="0" fontId="2" fillId="9" borderId="1" xfId="0" applyFont="1" applyFill="1" applyBorder="1" applyAlignment="1">
      <alignment horizontal="center" vertical="center" wrapText="1"/>
    </xf>
    <xf numFmtId="0" fontId="2" fillId="9" borderId="1" xfId="0" applyFont="1" applyFill="1" applyBorder="1" applyAlignment="1">
      <alignment horizontal="center" vertical="center"/>
    </xf>
    <xf numFmtId="14" fontId="2" fillId="9"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0" borderId="0" xfId="0" applyFont="1"/>
    <xf numFmtId="0" fontId="2" fillId="0" borderId="4" xfId="0" applyFont="1" applyBorder="1" applyAlignment="1">
      <alignment horizontal="center"/>
    </xf>
    <xf numFmtId="0" fontId="2" fillId="3" borderId="3" xfId="0" applyFont="1" applyFill="1" applyBorder="1" applyAlignment="1">
      <alignment horizontal="center" vertical="center"/>
    </xf>
    <xf numFmtId="14" fontId="2" fillId="3" borderId="3" xfId="0" applyNumberFormat="1" applyFont="1" applyFill="1" applyBorder="1" applyAlignment="1">
      <alignment horizontal="center" vertical="center"/>
    </xf>
    <xf numFmtId="0" fontId="2" fillId="0" borderId="4" xfId="0" applyFont="1" applyBorder="1" applyAlignment="1">
      <alignment horizontal="right"/>
    </xf>
    <xf numFmtId="0" fontId="2" fillId="0" borderId="4" xfId="0" applyFont="1" applyBorder="1"/>
    <xf numFmtId="0" fontId="4" fillId="0" borderId="4" xfId="0" applyFont="1" applyBorder="1" applyAlignment="1">
      <alignment horizontal="center"/>
    </xf>
    <xf numFmtId="0" fontId="0" fillId="0" borderId="9" xfId="0" applyBorder="1"/>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0" borderId="3" xfId="0" applyFont="1" applyBorder="1" applyAlignment="1">
      <alignment vertical="center" wrapText="1"/>
    </xf>
    <xf numFmtId="9" fontId="2" fillId="0" borderId="3" xfId="0" applyNumberFormat="1" applyFont="1" applyBorder="1" applyAlignment="1">
      <alignment horizontal="center" vertical="center"/>
    </xf>
    <xf numFmtId="0" fontId="2" fillId="0" borderId="3" xfId="0" applyFont="1" applyBorder="1"/>
    <xf numFmtId="0" fontId="2" fillId="0" borderId="3" xfId="0" applyFont="1" applyBorder="1" applyAlignment="1">
      <alignment horizontal="center" vertical="center"/>
    </xf>
    <xf numFmtId="9" fontId="2" fillId="0" borderId="3" xfId="1" applyFont="1" applyBorder="1" applyAlignment="1">
      <alignment horizontal="center" vertical="center"/>
    </xf>
    <xf numFmtId="0" fontId="2" fillId="0" borderId="1" xfId="0" applyFont="1" applyBorder="1" applyAlignment="1">
      <alignment horizontal="center" vertical="center"/>
    </xf>
    <xf numFmtId="9" fontId="2" fillId="0" borderId="1" xfId="1" applyFont="1" applyBorder="1" applyAlignment="1">
      <alignment horizontal="center" vertical="center"/>
    </xf>
    <xf numFmtId="0" fontId="2" fillId="0" borderId="1" xfId="0" applyFont="1" applyBorder="1"/>
    <xf numFmtId="0" fontId="2" fillId="0" borderId="0" xfId="0" applyFont="1" applyAlignment="1">
      <alignment horizontal="center" vertical="center"/>
    </xf>
    <xf numFmtId="0" fontId="2" fillId="3" borderId="0" xfId="0" applyFont="1" applyFill="1" applyAlignment="1">
      <alignment horizontal="center" vertical="center"/>
    </xf>
    <xf numFmtId="0" fontId="2" fillId="0" borderId="1" xfId="0" applyFont="1" applyBorder="1" applyAlignment="1">
      <alignment vertical="center" wrapText="1"/>
    </xf>
    <xf numFmtId="2"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9" fontId="2" fillId="0" borderId="1" xfId="1" applyFont="1" applyFill="1" applyBorder="1" applyAlignment="1">
      <alignment horizontal="center" vertical="center"/>
    </xf>
    <xf numFmtId="0" fontId="2" fillId="0" borderId="0" xfId="0" applyFont="1" applyAlignment="1">
      <alignment horizontal="center"/>
    </xf>
    <xf numFmtId="0" fontId="2" fillId="3" borderId="3" xfId="0" applyFont="1" applyFill="1" applyBorder="1" applyAlignment="1">
      <alignment horizontal="center" vertical="center" wrapText="1"/>
    </xf>
    <xf numFmtId="0" fontId="3" fillId="10" borderId="4" xfId="0" applyFont="1" applyFill="1" applyBorder="1" applyAlignment="1">
      <alignment horizontal="center" vertical="center"/>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xf>
    <xf numFmtId="0" fontId="2" fillId="5" borderId="8" xfId="0" applyFont="1" applyFill="1" applyBorder="1" applyAlignment="1">
      <alignment horizontal="center" vertical="center" wrapText="1"/>
    </xf>
    <xf numFmtId="14" fontId="2" fillId="5" borderId="8" xfId="0" applyNumberFormat="1" applyFont="1" applyFill="1" applyBorder="1" applyAlignment="1">
      <alignment horizontal="center" vertical="center"/>
    </xf>
    <xf numFmtId="0" fontId="0" fillId="5" borderId="2" xfId="0" applyFill="1" applyBorder="1"/>
    <xf numFmtId="0" fontId="0" fillId="5" borderId="8" xfId="0" applyFill="1" applyBorder="1"/>
    <xf numFmtId="0" fontId="0" fillId="5" borderId="8" xfId="0" applyFill="1" applyBorder="1" applyAlignment="1">
      <alignment horizontal="center"/>
    </xf>
    <xf numFmtId="0" fontId="0" fillId="5" borderId="8" xfId="0" applyFill="1" applyBorder="1" applyAlignment="1">
      <alignment horizontal="center" wrapText="1"/>
    </xf>
    <xf numFmtId="0" fontId="7" fillId="5" borderId="8" xfId="0" applyFont="1" applyFill="1" applyBorder="1" applyAlignment="1">
      <alignment horizontal="center"/>
    </xf>
    <xf numFmtId="0" fontId="0" fillId="5" borderId="3" xfId="0" applyFill="1" applyBorder="1"/>
    <xf numFmtId="0" fontId="3" fillId="0" borderId="0" xfId="0" applyFont="1" applyAlignment="1">
      <alignment horizontal="center" vertical="center"/>
    </xf>
    <xf numFmtId="0" fontId="0" fillId="0" borderId="10" xfId="0" applyBorder="1" applyAlignment="1">
      <alignment horizontal="center" vertical="center"/>
    </xf>
    <xf numFmtId="9"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xf numFmtId="0" fontId="0" fillId="0" borderId="8" xfId="0" applyBorder="1" applyAlignment="1">
      <alignment vertical="center"/>
    </xf>
    <xf numFmtId="0" fontId="0" fillId="0" borderId="2" xfId="0" applyBorder="1"/>
    <xf numFmtId="0" fontId="0" fillId="0" borderId="8" xfId="0" applyBorder="1"/>
    <xf numFmtId="0" fontId="0" fillId="0" borderId="3" xfId="0" applyBorder="1"/>
    <xf numFmtId="0" fontId="7" fillId="0" borderId="2" xfId="0" applyFont="1" applyBorder="1"/>
    <xf numFmtId="0" fontId="7" fillId="0" borderId="8" xfId="0" applyFont="1" applyBorder="1"/>
    <xf numFmtId="0" fontId="7" fillId="0" borderId="3" xfId="0" applyFont="1" applyBorder="1"/>
    <xf numFmtId="0" fontId="2" fillId="0" borderId="3" xfId="0" applyFont="1" applyBorder="1" applyAlignment="1">
      <alignment horizontal="center" vertical="center" wrapText="1"/>
    </xf>
    <xf numFmtId="9"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10" fillId="12" borderId="1"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10" fillId="12" borderId="1" xfId="2" applyFont="1" applyFill="1" applyBorder="1" applyAlignment="1">
      <alignment horizontal="center" vertical="center" wrapText="1"/>
    </xf>
    <xf numFmtId="14" fontId="5" fillId="12" borderId="3" xfId="0" applyNumberFormat="1" applyFont="1" applyFill="1" applyBorder="1" applyAlignment="1">
      <alignment horizontal="center" vertical="center"/>
    </xf>
    <xf numFmtId="0" fontId="1" fillId="11" borderId="1" xfId="0" applyFont="1" applyFill="1" applyBorder="1"/>
    <xf numFmtId="0" fontId="1" fillId="11" borderId="1" xfId="0" applyFont="1" applyFill="1" applyBorder="1" applyAlignment="1">
      <alignment horizontal="center" vertical="center"/>
    </xf>
    <xf numFmtId="9" fontId="1" fillId="11" borderId="1" xfId="1" applyFont="1" applyFill="1" applyBorder="1" applyAlignment="1">
      <alignment horizontal="center" vertical="center"/>
    </xf>
    <xf numFmtId="0" fontId="1" fillId="13" borderId="1" xfId="0" applyFont="1" applyFill="1" applyBorder="1" applyAlignment="1">
      <alignment horizontal="center" vertical="center" wrapText="1"/>
    </xf>
    <xf numFmtId="0" fontId="10" fillId="12" borderId="0" xfId="0" applyFont="1" applyFill="1" applyAlignment="1">
      <alignment horizontal="center" vertical="center" wrapText="1"/>
    </xf>
    <xf numFmtId="0" fontId="10" fillId="12" borderId="1" xfId="0" applyFont="1" applyFill="1" applyBorder="1" applyAlignment="1">
      <alignment horizontal="center" vertical="center"/>
    </xf>
    <xf numFmtId="0" fontId="1" fillId="0" borderId="1" xfId="0" applyFont="1" applyBorder="1" applyAlignment="1">
      <alignment horizontal="center" vertical="center"/>
    </xf>
    <xf numFmtId="9" fontId="1" fillId="0" borderId="1" xfId="1" applyFont="1" applyBorder="1" applyAlignment="1">
      <alignment horizontal="center" vertical="center"/>
    </xf>
    <xf numFmtId="0" fontId="10" fillId="12" borderId="1" xfId="0" applyFont="1" applyFill="1" applyBorder="1" applyAlignment="1">
      <alignment horizontal="center" wrapText="1"/>
    </xf>
    <xf numFmtId="0" fontId="10" fillId="12" borderId="3" xfId="0" applyFont="1" applyFill="1" applyBorder="1" applyAlignment="1">
      <alignment horizontal="center" vertical="center" wrapText="1"/>
    </xf>
    <xf numFmtId="0" fontId="1" fillId="0" borderId="1" xfId="1" applyNumberFormat="1" applyFont="1" applyBorder="1" applyAlignment="1">
      <alignment horizontal="center" vertical="center"/>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xf>
    <xf numFmtId="0" fontId="10" fillId="12" borderId="11" xfId="3"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0" fillId="12" borderId="13" xfId="2"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 fillId="0" borderId="2" xfId="0" applyFont="1" applyBorder="1"/>
    <xf numFmtId="0" fontId="1" fillId="0" borderId="2" xfId="0" applyFont="1" applyBorder="1" applyAlignment="1">
      <alignment horizontal="center" vertical="center"/>
    </xf>
    <xf numFmtId="9" fontId="1" fillId="0" borderId="2" xfId="1" applyFont="1" applyBorder="1" applyAlignment="1">
      <alignment horizontal="center" vertical="center"/>
    </xf>
    <xf numFmtId="0" fontId="1" fillId="13" borderId="2" xfId="0" applyFont="1" applyFill="1" applyBorder="1" applyAlignment="1">
      <alignment horizontal="center" vertical="center" wrapText="1"/>
    </xf>
    <xf numFmtId="0" fontId="10" fillId="12" borderId="1" xfId="0" applyFont="1" applyFill="1" applyBorder="1"/>
    <xf numFmtId="0" fontId="1" fillId="13" borderId="1" xfId="0" applyFont="1" applyFill="1" applyBorder="1"/>
    <xf numFmtId="9" fontId="2" fillId="9" borderId="1" xfId="0" applyNumberFormat="1" applyFont="1" applyFill="1" applyBorder="1" applyAlignment="1">
      <alignment horizontal="center" vertical="center"/>
    </xf>
    <xf numFmtId="0" fontId="2" fillId="9" borderId="1" xfId="0" applyFont="1" applyFill="1" applyBorder="1" applyAlignment="1">
      <alignment vertical="center" wrapText="1"/>
    </xf>
    <xf numFmtId="9" fontId="2" fillId="9" borderId="1" xfId="1" applyFont="1" applyFill="1" applyBorder="1" applyAlignment="1">
      <alignment horizontal="center" vertical="center" wrapText="1"/>
    </xf>
    <xf numFmtId="0" fontId="5" fillId="0" borderId="4" xfId="0" applyFont="1" applyBorder="1" applyAlignment="1">
      <alignment horizontal="center"/>
    </xf>
    <xf numFmtId="0" fontId="0" fillId="0" borderId="0" xfId="0" applyAlignment="1">
      <alignment horizontal="center"/>
    </xf>
    <xf numFmtId="0" fontId="2" fillId="0" borderId="10" xfId="0" applyFont="1" applyBorder="1" applyAlignment="1">
      <alignment horizontal="center" vertical="center"/>
    </xf>
    <xf numFmtId="9" fontId="2" fillId="0" borderId="10" xfId="1" applyFont="1" applyBorder="1" applyAlignment="1">
      <alignment horizontal="center" vertical="center"/>
    </xf>
    <xf numFmtId="0" fontId="2" fillId="11" borderId="3" xfId="0" applyFont="1" applyFill="1" applyBorder="1" applyAlignment="1">
      <alignment horizontal="center" vertical="center" wrapText="1"/>
    </xf>
    <xf numFmtId="9" fontId="2" fillId="0" borderId="9" xfId="0" applyNumberFormat="1" applyFont="1" applyBorder="1" applyAlignment="1">
      <alignment horizontal="center" vertical="center"/>
    </xf>
    <xf numFmtId="0" fontId="2" fillId="0" borderId="9" xfId="0" applyFont="1" applyBorder="1"/>
    <xf numFmtId="2" fontId="2" fillId="0" borderId="1" xfId="0" applyNumberFormat="1" applyFont="1" applyBorder="1" applyAlignment="1">
      <alignment vertical="center"/>
    </xf>
    <xf numFmtId="9" fontId="5" fillId="11" borderId="1" xfId="1" applyFont="1" applyFill="1" applyBorder="1" applyAlignment="1">
      <alignment horizontal="center" vertical="center" wrapText="1"/>
    </xf>
    <xf numFmtId="164" fontId="2" fillId="0" borderId="1" xfId="0" applyNumberFormat="1" applyFont="1" applyBorder="1" applyAlignment="1">
      <alignment horizontal="center" vertical="center"/>
    </xf>
    <xf numFmtId="0" fontId="2" fillId="11" borderId="1" xfId="0" applyFont="1" applyFill="1" applyBorder="1" applyAlignment="1">
      <alignment horizontal="center" vertical="center" wrapText="1"/>
    </xf>
    <xf numFmtId="0" fontId="2" fillId="11" borderId="1" xfId="0" applyFont="1" applyFill="1" applyBorder="1" applyAlignment="1">
      <alignment vertical="center" wrapText="1"/>
    </xf>
    <xf numFmtId="0" fontId="2" fillId="9" borderId="1" xfId="0" applyFont="1" applyFill="1" applyBorder="1" applyAlignment="1">
      <alignment horizontal="center" vertical="center" wrapText="1"/>
    </xf>
    <xf numFmtId="14" fontId="2" fillId="5" borderId="8" xfId="0" applyNumberFormat="1" applyFont="1" applyFill="1" applyBorder="1" applyAlignment="1">
      <alignment horizontal="center" vertical="center"/>
    </xf>
    <xf numFmtId="0" fontId="2" fillId="5" borderId="8" xfId="0" applyFont="1" applyFill="1" applyBorder="1" applyAlignment="1">
      <alignment horizontal="center" vertical="center" wrapText="1"/>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10" borderId="4" xfId="0" applyFont="1" applyFill="1" applyBorder="1" applyAlignment="1">
      <alignment horizontal="center" vertical="center"/>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9"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5" fillId="3" borderId="10"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xf>
    <xf numFmtId="14" fontId="2" fillId="5" borderId="2" xfId="0" applyNumberFormat="1" applyFont="1" applyFill="1" applyBorder="1" applyAlignment="1">
      <alignment horizontal="center" vertical="center"/>
    </xf>
    <xf numFmtId="14" fontId="2" fillId="5" borderId="8" xfId="0" applyNumberFormat="1" applyFont="1" applyFill="1" applyBorder="1" applyAlignment="1">
      <alignment horizontal="center" vertical="center"/>
    </xf>
    <xf numFmtId="14" fontId="2" fillId="5" borderId="3"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2" xfId="0" applyFont="1" applyFill="1" applyBorder="1" applyAlignment="1">
      <alignment horizontal="center" vertical="center"/>
    </xf>
    <xf numFmtId="0" fontId="10" fillId="12" borderId="8" xfId="0" applyFont="1" applyFill="1" applyBorder="1" applyAlignment="1">
      <alignment horizontal="center" vertical="center"/>
    </xf>
    <xf numFmtId="0" fontId="10" fillId="12" borderId="3" xfId="0" applyFont="1" applyFill="1" applyBorder="1" applyAlignment="1">
      <alignment horizontal="center" vertical="center"/>
    </xf>
    <xf numFmtId="0" fontId="11" fillId="12" borderId="2" xfId="2" applyFill="1" applyBorder="1" applyAlignment="1">
      <alignment horizontal="center" vertical="center" wrapText="1"/>
    </xf>
    <xf numFmtId="0" fontId="11" fillId="12" borderId="8" xfId="2" applyFill="1" applyBorder="1" applyAlignment="1">
      <alignment horizontal="center" vertical="center" wrapText="1"/>
    </xf>
    <xf numFmtId="0" fontId="11" fillId="12" borderId="3" xfId="2" applyFill="1" applyBorder="1" applyAlignment="1">
      <alignment horizontal="center" vertical="center" wrapText="1"/>
    </xf>
    <xf numFmtId="0" fontId="3" fillId="10" borderId="4" xfId="0" applyFont="1" applyFill="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3" fillId="10" borderId="5" xfId="0" applyFont="1" applyFill="1" applyBorder="1" applyAlignment="1">
      <alignment horizontal="center" vertical="center"/>
    </xf>
    <xf numFmtId="0" fontId="3" fillId="10" borderId="7" xfId="0" applyFont="1" applyFill="1" applyBorder="1" applyAlignment="1">
      <alignment horizontal="center" vertical="center"/>
    </xf>
    <xf numFmtId="0" fontId="3" fillId="10" borderId="5"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4" xfId="0" applyFont="1" applyFill="1" applyBorder="1" applyAlignment="1">
      <alignment horizontal="center" vertical="center"/>
    </xf>
    <xf numFmtId="0" fontId="3" fillId="10" borderId="6"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9" fontId="0" fillId="0" borderId="2" xfId="0" applyNumberFormat="1" applyBorder="1" applyAlignment="1">
      <alignment horizontal="center" vertical="center"/>
    </xf>
    <xf numFmtId="9" fontId="0" fillId="0" borderId="8" xfId="0" applyNumberFormat="1" applyBorder="1" applyAlignment="1">
      <alignment horizontal="center" vertical="center"/>
    </xf>
    <xf numFmtId="9" fontId="0" fillId="0" borderId="3" xfId="0" applyNumberFormat="1" applyBorder="1" applyAlignment="1">
      <alignment horizontal="center" vertical="center"/>
    </xf>
    <xf numFmtId="0" fontId="0" fillId="0" borderId="10"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xf>
    <xf numFmtId="9" fontId="0" fillId="0" borderId="2" xfId="0" applyNumberFormat="1" applyBorder="1" applyAlignment="1">
      <alignment horizontal="center" vertical="center" wrapText="1"/>
    </xf>
    <xf numFmtId="9" fontId="0" fillId="0" borderId="1" xfId="0" applyNumberFormat="1" applyBorder="1" applyAlignment="1">
      <alignment horizontal="center" vertical="center"/>
    </xf>
    <xf numFmtId="0" fontId="0" fillId="11" borderId="1" xfId="0" applyFill="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2" fontId="0" fillId="0" borderId="1" xfId="0" applyNumberFormat="1" applyBorder="1" applyAlignment="1">
      <alignment horizontal="center" vertical="center"/>
    </xf>
    <xf numFmtId="9" fontId="0" fillId="11" borderId="2" xfId="0" applyNumberFormat="1" applyFill="1" applyBorder="1" applyAlignment="1">
      <alignment horizontal="center" vertical="center" wrapText="1"/>
    </xf>
    <xf numFmtId="0" fontId="0" fillId="11" borderId="8" xfId="0" applyFill="1" applyBorder="1" applyAlignment="1">
      <alignment horizontal="center" vertical="center" wrapText="1"/>
    </xf>
    <xf numFmtId="0" fontId="0" fillId="11" borderId="3" xfId="0" applyFill="1" applyBorder="1" applyAlignment="1">
      <alignment horizontal="center" vertical="center" wrapText="1"/>
    </xf>
    <xf numFmtId="9" fontId="0" fillId="0" borderId="1" xfId="0" applyNumberFormat="1" applyBorder="1" applyAlignment="1">
      <alignment horizontal="center" vertical="center" wrapText="1"/>
    </xf>
    <xf numFmtId="0" fontId="2" fillId="11" borderId="2"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3" xfId="0" applyFont="1" applyFill="1" applyBorder="1" applyAlignment="1">
      <alignment horizontal="center" vertical="center" wrapText="1"/>
    </xf>
    <xf numFmtId="9" fontId="2" fillId="11" borderId="2" xfId="0" applyNumberFormat="1" applyFont="1" applyFill="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3" fillId="10" borderId="4" xfId="0" applyFont="1" applyFill="1" applyBorder="1" applyAlignment="1">
      <alignment horizontal="center"/>
    </xf>
    <xf numFmtId="0" fontId="9" fillId="12" borderId="10"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2" fillId="6" borderId="3" xfId="0" applyFont="1" applyFill="1" applyBorder="1" applyAlignment="1">
      <alignment horizontal="left" vertical="center" wrapText="1"/>
    </xf>
    <xf numFmtId="14" fontId="1" fillId="6" borderId="1" xfId="0" applyNumberFormat="1" applyFont="1" applyFill="1" applyBorder="1"/>
    <xf numFmtId="0" fontId="2" fillId="6" borderId="3" xfId="0" applyFont="1" applyFill="1" applyBorder="1" applyAlignment="1">
      <alignment horizontal="center" vertical="center"/>
    </xf>
    <xf numFmtId="0" fontId="3" fillId="6" borderId="2" xfId="0" applyFont="1" applyFill="1" applyBorder="1" applyAlignment="1">
      <alignment horizontal="center" vertical="center"/>
    </xf>
    <xf numFmtId="0" fontId="2" fillId="6" borderId="2" xfId="0" applyFont="1" applyFill="1" applyBorder="1" applyAlignment="1">
      <alignment horizontal="left" vertical="center" wrapText="1"/>
    </xf>
    <xf numFmtId="0" fontId="3" fillId="6" borderId="8" xfId="0" applyFont="1" applyFill="1" applyBorder="1" applyAlignment="1">
      <alignment horizontal="center" vertical="center"/>
    </xf>
    <xf numFmtId="0" fontId="2" fillId="6" borderId="3" xfId="0" applyFont="1" applyFill="1" applyBorder="1" applyAlignment="1">
      <alignment horizontal="left" vertical="center" wrapText="1"/>
    </xf>
    <xf numFmtId="0" fontId="2" fillId="6" borderId="3" xfId="0" applyFont="1" applyFill="1" applyBorder="1" applyAlignment="1">
      <alignment horizontal="center" vertical="center" wrapText="1"/>
    </xf>
    <xf numFmtId="0" fontId="2" fillId="6" borderId="8" xfId="0" applyFont="1" applyFill="1" applyBorder="1" applyAlignment="1">
      <alignment horizontal="left" vertical="center" wrapText="1"/>
    </xf>
    <xf numFmtId="2" fontId="1" fillId="0" borderId="1" xfId="0" applyNumberFormat="1" applyFont="1" applyBorder="1"/>
    <xf numFmtId="9" fontId="1" fillId="0" borderId="1" xfId="1" applyFont="1" applyBorder="1"/>
    <xf numFmtId="0" fontId="1" fillId="0" borderId="1" xfId="0" applyFont="1" applyBorder="1" applyAlignment="1">
      <alignment wrapText="1"/>
    </xf>
    <xf numFmtId="9" fontId="1" fillId="0" borderId="1" xfId="0" applyNumberFormat="1" applyFont="1" applyBorder="1"/>
    <xf numFmtId="2" fontId="1" fillId="0" borderId="1" xfId="1" applyNumberFormat="1" applyFont="1" applyBorder="1"/>
    <xf numFmtId="12" fontId="1" fillId="0" borderId="1" xfId="1" applyNumberFormat="1" applyFont="1" applyBorder="1"/>
    <xf numFmtId="164" fontId="1" fillId="0" borderId="1" xfId="0" applyNumberFormat="1" applyFont="1" applyBorder="1"/>
    <xf numFmtId="9" fontId="1" fillId="0" borderId="0" xfId="0" applyNumberFormat="1" applyFont="1"/>
    <xf numFmtId="0" fontId="3" fillId="7" borderId="8"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3" xfId="0" applyFont="1" applyFill="1" applyBorder="1" applyAlignment="1">
      <alignment horizontal="center" vertical="center" wrapText="1"/>
    </xf>
    <xf numFmtId="9" fontId="2" fillId="7" borderId="3" xfId="1" applyFont="1" applyFill="1" applyBorder="1" applyAlignment="1">
      <alignment horizontal="center" vertical="center" wrapText="1"/>
    </xf>
    <xf numFmtId="14" fontId="2" fillId="7" borderId="3" xfId="0" applyNumberFormat="1" applyFont="1" applyFill="1" applyBorder="1" applyAlignment="1">
      <alignment horizontal="center" vertical="center"/>
    </xf>
    <xf numFmtId="0" fontId="2" fillId="7" borderId="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5" xfId="0" applyFont="1" applyFill="1" applyBorder="1" applyAlignment="1">
      <alignment horizontal="center" vertical="center" wrapText="1"/>
    </xf>
    <xf numFmtId="9" fontId="2" fillId="7" borderId="1" xfId="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4" xfId="0" applyFont="1" applyBorder="1" applyAlignment="1">
      <alignment horizontal="right" vertical="center"/>
    </xf>
    <xf numFmtId="0" fontId="9" fillId="0" borderId="4" xfId="0" applyFont="1" applyBorder="1" applyAlignment="1">
      <alignment horizontal="center" vertical="center" wrapText="1"/>
    </xf>
    <xf numFmtId="0" fontId="8" fillId="0" borderId="4" xfId="0" applyFont="1" applyBorder="1" applyAlignment="1">
      <alignment horizontal="center"/>
    </xf>
    <xf numFmtId="0" fontId="2" fillId="0" borderId="4" xfId="0" applyFont="1" applyBorder="1" applyAlignment="1">
      <alignment horizontal="center" vertical="center"/>
    </xf>
    <xf numFmtId="0" fontId="2" fillId="0" borderId="4" xfId="0" applyFont="1" applyBorder="1" applyAlignment="1">
      <alignment horizontal="center" wrapText="1"/>
    </xf>
    <xf numFmtId="9" fontId="1" fillId="0" borderId="1" xfId="1" applyFont="1" applyFill="1" applyBorder="1" applyAlignment="1">
      <alignment horizontal="center" vertical="center"/>
    </xf>
    <xf numFmtId="2" fontId="1" fillId="0" borderId="1" xfId="4"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2" fillId="0" borderId="4" xfId="0" applyFont="1" applyBorder="1" applyAlignment="1">
      <alignment horizontal="left"/>
    </xf>
    <xf numFmtId="0" fontId="3"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 xfId="0" applyFont="1" applyFill="1" applyBorder="1" applyAlignment="1" applyProtection="1">
      <alignment horizontal="center" vertical="center" wrapText="1"/>
      <protection locked="0"/>
    </xf>
    <xf numFmtId="14" fontId="12" fillId="8" borderId="1" xfId="0" applyNumberFormat="1" applyFont="1" applyFill="1" applyBorder="1" applyAlignment="1">
      <alignment horizontal="center" vertical="center" wrapText="1"/>
    </xf>
    <xf numFmtId="9" fontId="1" fillId="0" borderId="1" xfId="1" applyFont="1" applyBorder="1" applyAlignment="1">
      <alignment horizontal="center" vertical="center" wrapText="1"/>
    </xf>
    <xf numFmtId="0" fontId="5" fillId="8" borderId="2"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5" fillId="8" borderId="1" xfId="0" applyFont="1" applyFill="1" applyBorder="1" applyAlignment="1" applyProtection="1">
      <alignment horizontal="center" vertical="center" wrapText="1"/>
      <protection locked="0"/>
    </xf>
    <xf numFmtId="14" fontId="5" fillId="8" borderId="1" xfId="0" applyNumberFormat="1" applyFont="1" applyFill="1" applyBorder="1" applyAlignment="1" applyProtection="1">
      <alignment horizontal="center" vertical="center" wrapText="1"/>
      <protection locked="0"/>
    </xf>
    <xf numFmtId="0" fontId="5" fillId="8" borderId="1" xfId="0" applyFont="1" applyFill="1" applyBorder="1" applyAlignment="1">
      <alignment horizontal="center" vertical="center" wrapText="1"/>
    </xf>
    <xf numFmtId="0" fontId="2" fillId="8" borderId="2" xfId="0" applyFont="1" applyFill="1" applyBorder="1" applyAlignment="1">
      <alignment horizontal="center"/>
    </xf>
    <xf numFmtId="14" fontId="5" fillId="8"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2" fillId="8" borderId="8" xfId="0" applyFont="1" applyFill="1" applyBorder="1" applyAlignment="1">
      <alignment horizontal="center"/>
    </xf>
    <xf numFmtId="0" fontId="13" fillId="0" borderId="1" xfId="0" applyFont="1" applyBorder="1" applyAlignment="1">
      <alignment horizontal="center" vertical="center" wrapText="1"/>
    </xf>
    <xf numFmtId="0" fontId="2" fillId="8" borderId="3" xfId="0" applyFont="1" applyFill="1" applyBorder="1" applyAlignment="1">
      <alignment horizontal="center"/>
    </xf>
    <xf numFmtId="0" fontId="3"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14" fontId="2" fillId="2" borderId="3"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9" fontId="3" fillId="10" borderId="4" xfId="0" applyNumberFormat="1" applyFont="1" applyFill="1" applyBorder="1" applyAlignment="1">
      <alignment horizontal="center" vertical="center"/>
    </xf>
    <xf numFmtId="164" fontId="3" fillId="10" borderId="4" xfId="0" applyNumberFormat="1" applyFont="1" applyFill="1" applyBorder="1" applyAlignment="1">
      <alignment horizontal="center" vertical="center"/>
    </xf>
    <xf numFmtId="1" fontId="0" fillId="0" borderId="3" xfId="0" applyNumberFormat="1" applyBorder="1" applyAlignment="1">
      <alignment horizontal="center" vertical="center"/>
    </xf>
    <xf numFmtId="164" fontId="0" fillId="0" borderId="3" xfId="0" applyNumberFormat="1"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xf>
    <xf numFmtId="0" fontId="0" fillId="0" borderId="1" xfId="0" applyBorder="1"/>
    <xf numFmtId="0" fontId="3"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xf>
    <xf numFmtId="14" fontId="15" fillId="4" borderId="1" xfId="0" applyNumberFormat="1"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8" xfId="0" applyFont="1" applyFill="1" applyBorder="1" applyAlignment="1">
      <alignment horizontal="center" vertical="center"/>
    </xf>
    <xf numFmtId="0" fontId="2"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8" xfId="0" applyFill="1" applyBorder="1"/>
    <xf numFmtId="0" fontId="2" fillId="4" borderId="8"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xf>
    <xf numFmtId="166" fontId="5" fillId="4" borderId="1" xfId="0" applyNumberFormat="1" applyFont="1" applyFill="1" applyBorder="1" applyAlignment="1" applyProtection="1">
      <alignment horizontal="left" vertical="center" wrapText="1"/>
      <protection locked="0"/>
    </xf>
    <xf numFmtId="9" fontId="0" fillId="4" borderId="1" xfId="0" applyNumberFormat="1" applyFill="1" applyBorder="1" applyAlignment="1">
      <alignment horizontal="center" vertical="center"/>
    </xf>
    <xf numFmtId="9" fontId="3" fillId="4" borderId="1"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16" fontId="0" fillId="0" borderId="0" xfId="0" applyNumberFormat="1"/>
    <xf numFmtId="0" fontId="2" fillId="0" borderId="1" xfId="0" applyFont="1" applyFill="1" applyBorder="1" applyAlignment="1">
      <alignment horizontal="center" vertical="center"/>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9"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xf numFmtId="0" fontId="16" fillId="0" borderId="1" xfId="0" applyFont="1" applyFill="1" applyBorder="1" applyAlignment="1">
      <alignment horizontal="center" vertical="center" wrapText="1"/>
    </xf>
    <xf numFmtId="0" fontId="3" fillId="0" borderId="4" xfId="0" applyFont="1" applyBorder="1"/>
    <xf numFmtId="0" fontId="2" fillId="0" borderId="7" xfId="0" applyFont="1" applyBorder="1" applyAlignment="1">
      <alignment horizontal="center"/>
    </xf>
    <xf numFmtId="14" fontId="2" fillId="4" borderId="1" xfId="0" applyNumberFormat="1" applyFont="1" applyFill="1" applyBorder="1" applyAlignment="1">
      <alignment horizontal="center" vertical="center" wrapText="1"/>
    </xf>
    <xf numFmtId="0" fontId="2" fillId="5" borderId="2" xfId="0" applyFont="1" applyFill="1" applyBorder="1"/>
    <xf numFmtId="0" fontId="2" fillId="5" borderId="8" xfId="0" applyFont="1" applyFill="1" applyBorder="1"/>
    <xf numFmtId="0" fontId="2" fillId="5" borderId="8" xfId="0" applyFont="1" applyFill="1" applyBorder="1" applyAlignment="1">
      <alignment horizontal="center"/>
    </xf>
    <xf numFmtId="0" fontId="2" fillId="5" borderId="8" xfId="0" applyFont="1" applyFill="1" applyBorder="1" applyAlignment="1">
      <alignment horizontal="center" wrapText="1"/>
    </xf>
    <xf numFmtId="0" fontId="3" fillId="5" borderId="8" xfId="0" applyFont="1" applyFill="1" applyBorder="1" applyAlignment="1">
      <alignment horizontal="center"/>
    </xf>
    <xf numFmtId="0" fontId="2" fillId="5" borderId="3" xfId="0" applyFont="1" applyFill="1" applyBorder="1"/>
    <xf numFmtId="14" fontId="2" fillId="6" borderId="1" xfId="0" applyNumberFormat="1" applyFont="1" applyFill="1" applyBorder="1" applyAlignment="1">
      <alignment horizontal="center"/>
    </xf>
    <xf numFmtId="0" fontId="5" fillId="12" borderId="2"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1" xfId="2"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0" xfId="0" applyFont="1" applyFill="1" applyAlignment="1">
      <alignment horizontal="center" vertical="center" wrapText="1"/>
    </xf>
    <xf numFmtId="0" fontId="5" fillId="12" borderId="3" xfId="0" applyFont="1" applyFill="1" applyBorder="1" applyAlignment="1">
      <alignment horizontal="center" vertical="center" wrapText="1"/>
    </xf>
    <xf numFmtId="0" fontId="5" fillId="12" borderId="1" xfId="0" applyFont="1" applyFill="1" applyBorder="1" applyAlignment="1">
      <alignment horizontal="center" vertical="center"/>
    </xf>
    <xf numFmtId="0" fontId="5" fillId="12" borderId="1" xfId="0" applyFont="1" applyFill="1" applyBorder="1" applyAlignment="1">
      <alignment horizontal="center" wrapText="1"/>
    </xf>
    <xf numFmtId="0" fontId="5" fillId="12" borderId="2" xfId="2" applyFont="1" applyFill="1" applyBorder="1" applyAlignment="1">
      <alignment horizontal="center" vertical="center" wrapText="1"/>
    </xf>
    <xf numFmtId="0" fontId="5" fillId="12" borderId="8" xfId="2" applyFont="1" applyFill="1" applyBorder="1" applyAlignment="1">
      <alignment horizontal="center" vertical="center" wrapText="1"/>
    </xf>
    <xf numFmtId="0" fontId="5" fillId="12" borderId="3" xfId="2" applyFont="1" applyFill="1" applyBorder="1" applyAlignment="1">
      <alignment horizontal="center" vertical="center" wrapText="1"/>
    </xf>
    <xf numFmtId="0" fontId="5" fillId="12" borderId="11" xfId="3"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13" xfId="2" applyFont="1" applyFill="1" applyBorder="1" applyAlignment="1">
      <alignment horizontal="center" vertical="center" wrapText="1"/>
    </xf>
    <xf numFmtId="0" fontId="5" fillId="12" borderId="2" xfId="0" applyFont="1" applyFill="1" applyBorder="1" applyAlignment="1">
      <alignment horizontal="center" vertical="center" wrapText="1"/>
    </xf>
    <xf numFmtId="0" fontId="9" fillId="12" borderId="2" xfId="0" applyFont="1" applyFill="1" applyBorder="1" applyAlignment="1">
      <alignment horizontal="center" vertical="center"/>
    </xf>
    <xf numFmtId="0" fontId="9" fillId="12" borderId="8" xfId="0" applyFont="1" applyFill="1" applyBorder="1" applyAlignment="1">
      <alignment horizontal="center" vertical="center"/>
    </xf>
    <xf numFmtId="0" fontId="9" fillId="1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5">
    <cellStyle name="Millares 2" xfId="4" xr:uid="{347D1C89-C971-4B24-9C8D-B0C00820EC38}"/>
    <cellStyle name="Normal" xfId="0" builtinId="0"/>
    <cellStyle name="Normal 2 2" xfId="2" xr:uid="{51DD8F0A-3272-411A-AB02-E6B27A9E5D69}"/>
    <cellStyle name="Normal_Hoja1" xfId="3" xr:uid="{58FE2610-4FBC-4A8D-A589-8984F88D449F}"/>
    <cellStyle name="Porcentaje" xfId="1" builtinId="5"/>
  </cellStyles>
  <dxfs count="0"/>
  <tableStyles count="0" defaultTableStyle="TableStyleMedium2" defaultPivotStyle="PivotStyleLight16"/>
  <colors>
    <mruColors>
      <color rgb="FF9A999D"/>
      <color rgb="FFCCCCFF"/>
      <color rgb="FF3C9F9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149679</xdr:colOff>
      <xdr:row>1</xdr:row>
      <xdr:rowOff>40822</xdr:rowOff>
    </xdr:from>
    <xdr:to>
      <xdr:col>2</xdr:col>
      <xdr:colOff>2102304</xdr:colOff>
      <xdr:row>3</xdr:row>
      <xdr:rowOff>25925</xdr:rowOff>
    </xdr:to>
    <xdr:pic>
      <xdr:nvPicPr>
        <xdr:cNvPr id="2" name="Picture 2">
          <a:extLst>
            <a:ext uri="{FF2B5EF4-FFF2-40B4-BE49-F238E27FC236}">
              <a16:creationId xmlns:a16="http://schemas.microsoft.com/office/drawing/2014/main" id="{03960C69-A33A-4E1B-9D4B-389416A3BF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679" y="244929"/>
          <a:ext cx="3850821" cy="69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40821</xdr:colOff>
      <xdr:row>1</xdr:row>
      <xdr:rowOff>122465</xdr:rowOff>
    </xdr:from>
    <xdr:to>
      <xdr:col>2</xdr:col>
      <xdr:colOff>1123949</xdr:colOff>
      <xdr:row>3</xdr:row>
      <xdr:rowOff>65386</xdr:rowOff>
    </xdr:to>
    <xdr:pic>
      <xdr:nvPicPr>
        <xdr:cNvPr id="2" name="Picture 2">
          <a:extLst>
            <a:ext uri="{FF2B5EF4-FFF2-40B4-BE49-F238E27FC236}">
              <a16:creationId xmlns:a16="http://schemas.microsoft.com/office/drawing/2014/main" id="{9A8187EF-8300-4B4A-A75B-06E4291B8B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821" y="322490"/>
          <a:ext cx="3159578" cy="71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204107</xdr:colOff>
      <xdr:row>1</xdr:row>
      <xdr:rowOff>108858</xdr:rowOff>
    </xdr:from>
    <xdr:to>
      <xdr:col>2</xdr:col>
      <xdr:colOff>1118053</xdr:colOff>
      <xdr:row>3</xdr:row>
      <xdr:rowOff>118454</xdr:rowOff>
    </xdr:to>
    <xdr:pic>
      <xdr:nvPicPr>
        <xdr:cNvPr id="2" name="Picture 2">
          <a:extLst>
            <a:ext uri="{FF2B5EF4-FFF2-40B4-BE49-F238E27FC236}">
              <a16:creationId xmlns:a16="http://schemas.microsoft.com/office/drawing/2014/main" id="{2B314E90-FA15-4AD1-9D48-4326C1D49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107" y="308883"/>
          <a:ext cx="3171371" cy="70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81643</xdr:colOff>
      <xdr:row>1</xdr:row>
      <xdr:rowOff>108858</xdr:rowOff>
    </xdr:from>
    <xdr:to>
      <xdr:col>2</xdr:col>
      <xdr:colOff>1280432</xdr:colOff>
      <xdr:row>3</xdr:row>
      <xdr:rowOff>118454</xdr:rowOff>
    </xdr:to>
    <xdr:pic>
      <xdr:nvPicPr>
        <xdr:cNvPr id="2" name="Picture 2">
          <a:extLst>
            <a:ext uri="{FF2B5EF4-FFF2-40B4-BE49-F238E27FC236}">
              <a16:creationId xmlns:a16="http://schemas.microsoft.com/office/drawing/2014/main" id="{885C7399-6CAD-4F5D-BE45-ABDB42A784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643" y="308883"/>
          <a:ext cx="3170464" cy="70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81643</xdr:colOff>
      <xdr:row>1</xdr:row>
      <xdr:rowOff>108858</xdr:rowOff>
    </xdr:from>
    <xdr:to>
      <xdr:col>2</xdr:col>
      <xdr:colOff>1243693</xdr:colOff>
      <xdr:row>3</xdr:row>
      <xdr:rowOff>147029</xdr:rowOff>
    </xdr:to>
    <xdr:pic>
      <xdr:nvPicPr>
        <xdr:cNvPr id="2" name="Picture 2">
          <a:extLst>
            <a:ext uri="{FF2B5EF4-FFF2-40B4-BE49-F238E27FC236}">
              <a16:creationId xmlns:a16="http://schemas.microsoft.com/office/drawing/2014/main" id="{1E841BB1-2240-49FD-A598-48C130483F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643" y="308883"/>
          <a:ext cx="3162300" cy="71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503465</xdr:colOff>
      <xdr:row>1</xdr:row>
      <xdr:rowOff>68036</xdr:rowOff>
    </xdr:from>
    <xdr:to>
      <xdr:col>2</xdr:col>
      <xdr:colOff>1706336</xdr:colOff>
      <xdr:row>3</xdr:row>
      <xdr:rowOff>89879</xdr:rowOff>
    </xdr:to>
    <xdr:pic>
      <xdr:nvPicPr>
        <xdr:cNvPr id="2" name="Picture 2">
          <a:extLst>
            <a:ext uri="{FF2B5EF4-FFF2-40B4-BE49-F238E27FC236}">
              <a16:creationId xmlns:a16="http://schemas.microsoft.com/office/drawing/2014/main" id="{5D07C278-F7AC-439B-860A-8872677505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5465" y="258536"/>
          <a:ext cx="3165021" cy="707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176893</xdr:colOff>
      <xdr:row>1</xdr:row>
      <xdr:rowOff>81643</xdr:rowOff>
    </xdr:from>
    <xdr:to>
      <xdr:col>2</xdr:col>
      <xdr:colOff>1258660</xdr:colOff>
      <xdr:row>3</xdr:row>
      <xdr:rowOff>133421</xdr:rowOff>
    </xdr:to>
    <xdr:pic>
      <xdr:nvPicPr>
        <xdr:cNvPr id="2" name="Picture 2">
          <a:extLst>
            <a:ext uri="{FF2B5EF4-FFF2-40B4-BE49-F238E27FC236}">
              <a16:creationId xmlns:a16="http://schemas.microsoft.com/office/drawing/2014/main" id="{F4DED315-C116-4323-B531-06FE6C55EF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893" y="281668"/>
          <a:ext cx="3167742" cy="718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81643</xdr:colOff>
      <xdr:row>1</xdr:row>
      <xdr:rowOff>136072</xdr:rowOff>
    </xdr:from>
    <xdr:to>
      <xdr:col>2</xdr:col>
      <xdr:colOff>675821</xdr:colOff>
      <xdr:row>3</xdr:row>
      <xdr:rowOff>65582</xdr:rowOff>
    </xdr:to>
    <xdr:pic>
      <xdr:nvPicPr>
        <xdr:cNvPr id="2" name="Picture 2">
          <a:extLst>
            <a:ext uri="{FF2B5EF4-FFF2-40B4-BE49-F238E27FC236}">
              <a16:creationId xmlns:a16="http://schemas.microsoft.com/office/drawing/2014/main" id="{DE805029-9881-48DA-9BC4-CA1028622A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643" y="326572"/>
          <a:ext cx="3165928" cy="720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13607</xdr:colOff>
      <xdr:row>1</xdr:row>
      <xdr:rowOff>122465</xdr:rowOff>
    </xdr:from>
    <xdr:to>
      <xdr:col>2</xdr:col>
      <xdr:colOff>707571</xdr:colOff>
      <xdr:row>3</xdr:row>
      <xdr:rowOff>147029</xdr:rowOff>
    </xdr:to>
    <xdr:pic>
      <xdr:nvPicPr>
        <xdr:cNvPr id="2" name="Picture 2">
          <a:extLst>
            <a:ext uri="{FF2B5EF4-FFF2-40B4-BE49-F238E27FC236}">
              <a16:creationId xmlns:a16="http://schemas.microsoft.com/office/drawing/2014/main" id="{D02D76A5-7018-437E-9545-3899BE2C8A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607" y="312965"/>
          <a:ext cx="2837089" cy="71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81642</xdr:colOff>
      <xdr:row>1</xdr:row>
      <xdr:rowOff>68037</xdr:rowOff>
    </xdr:from>
    <xdr:ext cx="2544536" cy="718528"/>
    <xdr:pic>
      <xdr:nvPicPr>
        <xdr:cNvPr id="2" name="Picture 2">
          <a:extLst>
            <a:ext uri="{FF2B5EF4-FFF2-40B4-BE49-F238E27FC236}">
              <a16:creationId xmlns:a16="http://schemas.microsoft.com/office/drawing/2014/main" id="{9C61FC18-BF4B-41A7-A068-5A00EDA3FB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642" y="268062"/>
          <a:ext cx="2544536" cy="718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0B6F7-A769-42C7-A168-472BD942E050}">
  <dimension ref="B1:K178"/>
  <sheetViews>
    <sheetView showGridLines="0" tabSelected="1" zoomScale="70" zoomScaleNormal="70" workbookViewId="0">
      <pane xSplit="1" ySplit="9" topLeftCell="B10" activePane="bottomRight" state="frozen"/>
      <selection pane="topRight" activeCell="B1" sqref="B1"/>
      <selection pane="bottomLeft" activeCell="A10" sqref="A10"/>
      <selection pane="bottomRight" activeCell="E6" sqref="E6"/>
    </sheetView>
  </sheetViews>
  <sheetFormatPr baseColWidth="10" defaultRowHeight="15" x14ac:dyDescent="0.2"/>
  <cols>
    <col min="1" max="1" width="11.42578125" style="24"/>
    <col min="2" max="2" width="28.42578125" style="24" customWidth="1"/>
    <col min="3" max="3" width="37.5703125" style="24" customWidth="1"/>
    <col min="4" max="4" width="39.28515625" style="24" customWidth="1"/>
    <col min="5" max="5" width="38.85546875" style="24" customWidth="1"/>
    <col min="6" max="6" width="30.85546875" style="24" customWidth="1"/>
    <col min="7" max="7" width="36.42578125" style="24" customWidth="1"/>
    <col min="8" max="8" width="30" style="24" customWidth="1"/>
    <col min="9" max="9" width="26.140625" style="24" customWidth="1"/>
    <col min="10" max="10" width="24.42578125" style="24" customWidth="1"/>
    <col min="11" max="16384" width="11.42578125" style="24"/>
  </cols>
  <sheetData>
    <row r="1" spans="2:10" ht="15.75" thickBot="1" x14ac:dyDescent="0.25"/>
    <row r="2" spans="2:10" ht="27.75" customHeight="1" x14ac:dyDescent="0.2">
      <c r="B2" s="189"/>
      <c r="C2" s="189"/>
      <c r="D2" s="135" t="s">
        <v>42</v>
      </c>
      <c r="E2" s="136"/>
      <c r="F2" s="136"/>
      <c r="G2" s="136"/>
      <c r="H2" s="136"/>
      <c r="I2" s="136"/>
      <c r="J2" s="136"/>
    </row>
    <row r="3" spans="2:10" ht="27.75" customHeight="1" x14ac:dyDescent="0.2">
      <c r="B3" s="190"/>
      <c r="C3" s="190"/>
      <c r="D3" s="137"/>
      <c r="E3" s="137"/>
      <c r="F3" s="137"/>
      <c r="G3" s="137"/>
      <c r="H3" s="137"/>
      <c r="I3" s="137"/>
      <c r="J3" s="137"/>
    </row>
    <row r="4" spans="2:10" ht="12" customHeight="1" thickBot="1" x14ac:dyDescent="0.25">
      <c r="B4" s="343"/>
      <c r="C4" s="343"/>
      <c r="D4" s="138"/>
      <c r="E4" s="138"/>
      <c r="F4" s="138"/>
      <c r="G4" s="138"/>
      <c r="H4" s="138"/>
      <c r="I4" s="138"/>
      <c r="J4" s="138"/>
    </row>
    <row r="5" spans="2:10" ht="21.75" customHeight="1" thickBot="1" x14ac:dyDescent="0.25">
      <c r="B5" s="28" t="s">
        <v>43</v>
      </c>
      <c r="C5" s="29" t="s">
        <v>44</v>
      </c>
    </row>
    <row r="6" spans="2:10" ht="21.75" customHeight="1" thickBot="1" x14ac:dyDescent="0.3">
      <c r="C6" s="342" t="s">
        <v>45</v>
      </c>
    </row>
    <row r="7" spans="2:10" ht="21.75" customHeight="1" x14ac:dyDescent="0.2"/>
    <row r="8" spans="2:10" ht="21.75" customHeight="1" x14ac:dyDescent="0.2"/>
    <row r="9" spans="2:10" ht="48" thickBot="1" x14ac:dyDescent="0.25">
      <c r="B9" s="1" t="s">
        <v>18</v>
      </c>
      <c r="C9" s="2" t="s">
        <v>15</v>
      </c>
      <c r="D9" s="1" t="s">
        <v>0</v>
      </c>
      <c r="E9" s="1" t="s">
        <v>1</v>
      </c>
      <c r="F9" s="1" t="s">
        <v>2</v>
      </c>
      <c r="G9" s="1" t="s">
        <v>3</v>
      </c>
      <c r="H9" s="1" t="s">
        <v>4</v>
      </c>
      <c r="I9" s="2" t="s">
        <v>5</v>
      </c>
      <c r="J9" s="2" t="s">
        <v>6</v>
      </c>
    </row>
    <row r="10" spans="2:10" ht="61.5" customHeight="1" x14ac:dyDescent="0.2">
      <c r="B10" s="158" t="s">
        <v>19</v>
      </c>
      <c r="C10" s="153" t="s">
        <v>8</v>
      </c>
      <c r="D10" s="147" t="s">
        <v>64</v>
      </c>
      <c r="E10" s="125" t="s">
        <v>95</v>
      </c>
      <c r="F10" s="125" t="s">
        <v>96</v>
      </c>
      <c r="G10" s="125" t="s">
        <v>128</v>
      </c>
      <c r="H10" s="26" t="s">
        <v>22</v>
      </c>
      <c r="I10" s="27">
        <v>44562</v>
      </c>
      <c r="J10" s="27">
        <v>44592</v>
      </c>
    </row>
    <row r="11" spans="2:10" ht="61.5" customHeight="1" x14ac:dyDescent="0.2">
      <c r="B11" s="159"/>
      <c r="C11" s="154"/>
      <c r="D11" s="148"/>
      <c r="E11" s="125" t="s">
        <v>93</v>
      </c>
      <c r="F11" s="125" t="s">
        <v>97</v>
      </c>
      <c r="G11" s="125" t="s">
        <v>100</v>
      </c>
      <c r="H11" s="26" t="s">
        <v>22</v>
      </c>
      <c r="I11" s="27">
        <v>44651</v>
      </c>
      <c r="J11" s="27">
        <v>44926</v>
      </c>
    </row>
    <row r="12" spans="2:10" ht="61.5" customHeight="1" x14ac:dyDescent="0.2">
      <c r="B12" s="159"/>
      <c r="C12" s="154"/>
      <c r="D12" s="149"/>
      <c r="E12" s="125" t="s">
        <v>94</v>
      </c>
      <c r="F12" s="125" t="s">
        <v>98</v>
      </c>
      <c r="G12" s="125" t="s">
        <v>101</v>
      </c>
      <c r="H12" s="26" t="s">
        <v>22</v>
      </c>
      <c r="I12" s="27">
        <v>44562</v>
      </c>
      <c r="J12" s="27">
        <v>44926</v>
      </c>
    </row>
    <row r="13" spans="2:10" ht="61.5" customHeight="1" x14ac:dyDescent="0.2">
      <c r="B13" s="159"/>
      <c r="C13" s="154"/>
      <c r="D13" s="150" t="s">
        <v>63</v>
      </c>
      <c r="E13" s="125" t="s">
        <v>104</v>
      </c>
      <c r="F13" s="125" t="s">
        <v>103</v>
      </c>
      <c r="G13" s="125" t="s">
        <v>105</v>
      </c>
      <c r="H13" s="26" t="s">
        <v>22</v>
      </c>
      <c r="I13" s="27">
        <v>44562</v>
      </c>
      <c r="J13" s="27">
        <v>44592</v>
      </c>
    </row>
    <row r="14" spans="2:10" ht="61.5" customHeight="1" x14ac:dyDescent="0.2">
      <c r="B14" s="159"/>
      <c r="C14" s="154"/>
      <c r="D14" s="151"/>
      <c r="E14" s="125" t="s">
        <v>106</v>
      </c>
      <c r="F14" s="125" t="s">
        <v>107</v>
      </c>
      <c r="G14" s="125" t="s">
        <v>108</v>
      </c>
      <c r="H14" s="26" t="s">
        <v>22</v>
      </c>
      <c r="I14" s="27">
        <v>44681</v>
      </c>
      <c r="J14" s="27">
        <v>44926</v>
      </c>
    </row>
    <row r="15" spans="2:10" ht="61.5" customHeight="1" x14ac:dyDescent="0.2">
      <c r="B15" s="159"/>
      <c r="C15" s="154"/>
      <c r="D15" s="152"/>
      <c r="E15" s="125" t="s">
        <v>102</v>
      </c>
      <c r="F15" s="125" t="s">
        <v>97</v>
      </c>
      <c r="G15" s="125" t="s">
        <v>109</v>
      </c>
      <c r="H15" s="26" t="s">
        <v>22</v>
      </c>
      <c r="I15" s="27">
        <v>44562</v>
      </c>
      <c r="J15" s="27">
        <v>44926</v>
      </c>
    </row>
    <row r="16" spans="2:10" ht="60" customHeight="1" x14ac:dyDescent="0.2">
      <c r="B16" s="159"/>
      <c r="C16" s="154"/>
      <c r="D16" s="32" t="s">
        <v>72</v>
      </c>
      <c r="E16" s="5" t="s">
        <v>73</v>
      </c>
      <c r="F16" s="125" t="s">
        <v>107</v>
      </c>
      <c r="G16" s="5" t="s">
        <v>74</v>
      </c>
      <c r="H16" s="26" t="s">
        <v>22</v>
      </c>
      <c r="I16" s="27">
        <v>44562</v>
      </c>
      <c r="J16" s="27">
        <v>44926</v>
      </c>
    </row>
    <row r="17" spans="2:10" ht="71.25" customHeight="1" x14ac:dyDescent="0.2">
      <c r="B17" s="159"/>
      <c r="C17" s="154"/>
      <c r="D17" s="32" t="s">
        <v>70</v>
      </c>
      <c r="E17" s="5" t="s">
        <v>75</v>
      </c>
      <c r="F17" s="5" t="s">
        <v>117</v>
      </c>
      <c r="G17" s="5" t="s">
        <v>76</v>
      </c>
      <c r="H17" s="26" t="s">
        <v>22</v>
      </c>
      <c r="I17" s="27">
        <v>44562</v>
      </c>
      <c r="J17" s="27">
        <v>44926</v>
      </c>
    </row>
    <row r="18" spans="2:10" ht="92.25" customHeight="1" x14ac:dyDescent="0.2">
      <c r="B18" s="157"/>
      <c r="C18" s="155"/>
      <c r="D18" s="32" t="s">
        <v>71</v>
      </c>
      <c r="E18" s="5" t="s">
        <v>77</v>
      </c>
      <c r="F18" s="5" t="s">
        <v>119</v>
      </c>
      <c r="G18" s="5" t="s">
        <v>78</v>
      </c>
      <c r="H18" s="26" t="s">
        <v>22</v>
      </c>
      <c r="I18" s="27">
        <v>44562</v>
      </c>
      <c r="J18" s="27">
        <v>44926</v>
      </c>
    </row>
    <row r="19" spans="2:10" ht="69.75" customHeight="1" x14ac:dyDescent="0.2">
      <c r="B19" s="156" t="s">
        <v>20</v>
      </c>
      <c r="C19" s="33" t="s">
        <v>14</v>
      </c>
      <c r="D19" s="32" t="s">
        <v>66</v>
      </c>
      <c r="E19" s="5" t="s">
        <v>79</v>
      </c>
      <c r="F19" s="5" t="s">
        <v>80</v>
      </c>
      <c r="G19" s="5" t="s">
        <v>121</v>
      </c>
      <c r="H19" s="6" t="s">
        <v>22</v>
      </c>
      <c r="I19" s="27">
        <v>44562</v>
      </c>
      <c r="J19" s="27">
        <v>44926</v>
      </c>
    </row>
    <row r="20" spans="2:10" ht="84.75" customHeight="1" x14ac:dyDescent="0.2">
      <c r="B20" s="159"/>
      <c r="C20" s="156" t="s">
        <v>17</v>
      </c>
      <c r="D20" s="32" t="s">
        <v>65</v>
      </c>
      <c r="E20" s="5" t="s">
        <v>81</v>
      </c>
      <c r="F20" s="5" t="s">
        <v>82</v>
      </c>
      <c r="G20" s="5" t="s">
        <v>83</v>
      </c>
      <c r="H20" s="6" t="s">
        <v>22</v>
      </c>
      <c r="I20" s="27">
        <v>44562</v>
      </c>
      <c r="J20" s="27">
        <v>44926</v>
      </c>
    </row>
    <row r="21" spans="2:10" ht="91.5" customHeight="1" x14ac:dyDescent="0.2">
      <c r="B21" s="157"/>
      <c r="C21" s="157"/>
      <c r="D21" s="32" t="s">
        <v>84</v>
      </c>
      <c r="E21" s="5" t="s">
        <v>85</v>
      </c>
      <c r="F21" s="5" t="s">
        <v>124</v>
      </c>
      <c r="G21" s="5" t="s">
        <v>86</v>
      </c>
      <c r="H21" s="6" t="s">
        <v>22</v>
      </c>
      <c r="I21" s="27">
        <v>44562</v>
      </c>
      <c r="J21" s="27">
        <v>44926</v>
      </c>
    </row>
    <row r="22" spans="2:10" ht="91.5" customHeight="1" x14ac:dyDescent="0.2">
      <c r="B22" s="33" t="s">
        <v>21</v>
      </c>
      <c r="C22" s="33" t="s">
        <v>16</v>
      </c>
      <c r="D22" s="5" t="s">
        <v>87</v>
      </c>
      <c r="E22" s="5" t="s">
        <v>88</v>
      </c>
      <c r="F22" s="5" t="s">
        <v>89</v>
      </c>
      <c r="G22" s="5" t="s">
        <v>90</v>
      </c>
      <c r="H22" s="5" t="s">
        <v>22</v>
      </c>
      <c r="I22" s="27">
        <v>44896</v>
      </c>
      <c r="J22" s="27">
        <v>44926</v>
      </c>
    </row>
    <row r="23" spans="2:10" ht="69.75" customHeight="1" x14ac:dyDescent="0.2">
      <c r="B23" s="33" t="s">
        <v>67</v>
      </c>
      <c r="C23" s="33" t="s">
        <v>68</v>
      </c>
      <c r="D23" s="5" t="s">
        <v>69</v>
      </c>
      <c r="E23" s="5" t="s">
        <v>92</v>
      </c>
      <c r="F23" s="5" t="s">
        <v>127</v>
      </c>
      <c r="G23" s="5" t="s">
        <v>91</v>
      </c>
      <c r="H23" s="5" t="s">
        <v>22</v>
      </c>
      <c r="I23" s="27">
        <v>44562</v>
      </c>
      <c r="J23" s="27">
        <v>44926</v>
      </c>
    </row>
    <row r="24" spans="2:10" ht="75" x14ac:dyDescent="0.2">
      <c r="B24" s="139" t="s">
        <v>584</v>
      </c>
      <c r="C24" s="319" t="s">
        <v>9</v>
      </c>
      <c r="D24" s="8" t="s">
        <v>573</v>
      </c>
      <c r="E24" s="8" t="s">
        <v>574</v>
      </c>
      <c r="F24" s="8" t="s">
        <v>575</v>
      </c>
      <c r="G24" s="8" t="s">
        <v>576</v>
      </c>
      <c r="H24" s="8" t="s">
        <v>23</v>
      </c>
      <c r="I24" s="344">
        <v>44562</v>
      </c>
      <c r="J24" s="344">
        <v>44926</v>
      </c>
    </row>
    <row r="25" spans="2:10" ht="60" x14ac:dyDescent="0.2">
      <c r="B25" s="315"/>
      <c r="C25" s="322"/>
      <c r="D25" s="323" t="s">
        <v>577</v>
      </c>
      <c r="E25" s="8" t="s">
        <v>578</v>
      </c>
      <c r="F25" s="8" t="s">
        <v>579</v>
      </c>
      <c r="G25" s="324" t="s">
        <v>580</v>
      </c>
      <c r="H25" s="8" t="s">
        <v>23</v>
      </c>
      <c r="I25" s="344">
        <v>44562</v>
      </c>
      <c r="J25" s="344">
        <v>44591</v>
      </c>
    </row>
    <row r="26" spans="2:10" ht="45" x14ac:dyDescent="0.2">
      <c r="B26" s="315"/>
      <c r="C26" s="322"/>
      <c r="D26" s="326"/>
      <c r="E26" s="8" t="s">
        <v>581</v>
      </c>
      <c r="F26" s="8" t="s">
        <v>582</v>
      </c>
      <c r="G26" s="8" t="s">
        <v>583</v>
      </c>
      <c r="H26" s="8" t="s">
        <v>23</v>
      </c>
      <c r="I26" s="344">
        <v>44562</v>
      </c>
      <c r="J26" s="344">
        <v>44591</v>
      </c>
    </row>
    <row r="27" spans="2:10" ht="60" x14ac:dyDescent="0.2">
      <c r="B27" s="315"/>
      <c r="C27" s="322"/>
      <c r="D27" s="327"/>
      <c r="E27" s="8" t="s">
        <v>585</v>
      </c>
      <c r="F27" s="8" t="s">
        <v>586</v>
      </c>
      <c r="G27" s="8" t="s">
        <v>587</v>
      </c>
      <c r="H27" s="8" t="s">
        <v>23</v>
      </c>
      <c r="I27" s="344">
        <v>44562</v>
      </c>
      <c r="J27" s="344">
        <v>44926</v>
      </c>
    </row>
    <row r="28" spans="2:10" ht="60" x14ac:dyDescent="0.2">
      <c r="B28" s="315"/>
      <c r="C28" s="322"/>
      <c r="D28" s="323" t="s">
        <v>588</v>
      </c>
      <c r="E28" s="8" t="s">
        <v>589</v>
      </c>
      <c r="F28" s="8" t="s">
        <v>590</v>
      </c>
      <c r="G28" s="8" t="s">
        <v>591</v>
      </c>
      <c r="H28" s="8" t="s">
        <v>23</v>
      </c>
      <c r="I28" s="344">
        <v>44562</v>
      </c>
      <c r="J28" s="344">
        <v>44591</v>
      </c>
    </row>
    <row r="29" spans="2:10" ht="75" x14ac:dyDescent="0.2">
      <c r="B29" s="315"/>
      <c r="C29" s="322"/>
      <c r="D29" s="327"/>
      <c r="E29" s="8" t="s">
        <v>592</v>
      </c>
      <c r="F29" s="8" t="s">
        <v>593</v>
      </c>
      <c r="G29" s="8" t="s">
        <v>594</v>
      </c>
      <c r="H29" s="8" t="s">
        <v>23</v>
      </c>
      <c r="I29" s="344">
        <v>44562</v>
      </c>
      <c r="J29" s="344">
        <v>44926</v>
      </c>
    </row>
    <row r="30" spans="2:10" ht="75" x14ac:dyDescent="0.2">
      <c r="B30" s="315"/>
      <c r="C30" s="322"/>
      <c r="D30" s="323" t="s">
        <v>595</v>
      </c>
      <c r="E30" s="8" t="s">
        <v>596</v>
      </c>
      <c r="F30" s="8" t="s">
        <v>597</v>
      </c>
      <c r="G30" s="8" t="s">
        <v>598</v>
      </c>
      <c r="H30" s="8" t="s">
        <v>23</v>
      </c>
      <c r="I30" s="344">
        <v>44562</v>
      </c>
      <c r="J30" s="344">
        <v>44591</v>
      </c>
    </row>
    <row r="31" spans="2:10" ht="75" x14ac:dyDescent="0.2">
      <c r="B31" s="315"/>
      <c r="C31" s="322"/>
      <c r="D31" s="327"/>
      <c r="E31" s="8" t="s">
        <v>599</v>
      </c>
      <c r="F31" s="8" t="s">
        <v>600</v>
      </c>
      <c r="G31" s="8" t="s">
        <v>601</v>
      </c>
      <c r="H31" s="8" t="s">
        <v>23</v>
      </c>
      <c r="I31" s="344">
        <v>44562</v>
      </c>
      <c r="J31" s="344">
        <v>44926</v>
      </c>
    </row>
    <row r="32" spans="2:10" ht="75" x14ac:dyDescent="0.2">
      <c r="B32" s="315"/>
      <c r="C32" s="328"/>
      <c r="D32" s="329" t="s">
        <v>602</v>
      </c>
      <c r="E32" s="8" t="s">
        <v>603</v>
      </c>
      <c r="F32" s="8" t="s">
        <v>604</v>
      </c>
      <c r="G32" s="8" t="s">
        <v>605</v>
      </c>
      <c r="H32" s="8" t="s">
        <v>23</v>
      </c>
      <c r="I32" s="344">
        <v>44562</v>
      </c>
      <c r="J32" s="344">
        <v>44591</v>
      </c>
    </row>
    <row r="33" spans="2:10" ht="60" x14ac:dyDescent="0.2">
      <c r="B33" s="315"/>
      <c r="C33" s="139" t="s">
        <v>10</v>
      </c>
      <c r="D33" s="8" t="s">
        <v>606</v>
      </c>
      <c r="E33" s="8" t="s">
        <v>607</v>
      </c>
      <c r="F33" s="8" t="s">
        <v>608</v>
      </c>
      <c r="G33" s="8" t="s">
        <v>609</v>
      </c>
      <c r="H33" s="8" t="s">
        <v>23</v>
      </c>
      <c r="I33" s="9">
        <v>44591</v>
      </c>
      <c r="J33" s="9">
        <v>44591</v>
      </c>
    </row>
    <row r="34" spans="2:10" ht="60" x14ac:dyDescent="0.2">
      <c r="B34" s="140"/>
      <c r="C34" s="140"/>
      <c r="D34" s="8" t="s">
        <v>610</v>
      </c>
      <c r="E34" s="8" t="s">
        <v>611</v>
      </c>
      <c r="F34" s="8" t="s">
        <v>612</v>
      </c>
      <c r="G34" s="8" t="s">
        <v>613</v>
      </c>
      <c r="H34" s="8" t="s">
        <v>23</v>
      </c>
      <c r="I34" s="9">
        <v>44591</v>
      </c>
      <c r="J34" s="9" t="s">
        <v>293</v>
      </c>
    </row>
    <row r="35" spans="2:10" ht="105.75" thickBot="1" x14ac:dyDescent="0.25">
      <c r="B35" s="22" t="s">
        <v>25</v>
      </c>
      <c r="C35" s="22" t="s">
        <v>24</v>
      </c>
      <c r="D35" s="8" t="s">
        <v>614</v>
      </c>
      <c r="E35" s="8" t="s">
        <v>615</v>
      </c>
      <c r="F35" s="8" t="s">
        <v>616</v>
      </c>
      <c r="G35" s="8" t="s">
        <v>617</v>
      </c>
      <c r="H35" s="7" t="s">
        <v>618</v>
      </c>
      <c r="I35" s="344">
        <v>44562</v>
      </c>
      <c r="J35" s="344">
        <v>44926</v>
      </c>
    </row>
    <row r="36" spans="2:10" ht="90" x14ac:dyDescent="0.2">
      <c r="B36" s="173" t="s">
        <v>7</v>
      </c>
      <c r="C36" s="170" t="s">
        <v>26</v>
      </c>
      <c r="D36" s="160" t="s">
        <v>129</v>
      </c>
      <c r="E36" s="124" t="s">
        <v>130</v>
      </c>
      <c r="F36" s="122" t="s">
        <v>131</v>
      </c>
      <c r="G36" s="122" t="s">
        <v>132</v>
      </c>
      <c r="H36" s="124" t="s">
        <v>133</v>
      </c>
      <c r="I36" s="121">
        <v>44743</v>
      </c>
      <c r="J36" s="121">
        <v>44804</v>
      </c>
    </row>
    <row r="37" spans="2:10" ht="60" x14ac:dyDescent="0.2">
      <c r="B37" s="173"/>
      <c r="C37" s="171"/>
      <c r="D37" s="161"/>
      <c r="E37" s="124" t="s">
        <v>134</v>
      </c>
      <c r="F37" s="124" t="s">
        <v>135</v>
      </c>
      <c r="G37" s="124" t="s">
        <v>136</v>
      </c>
      <c r="H37" s="124" t="s">
        <v>137</v>
      </c>
      <c r="I37" s="123">
        <v>44743</v>
      </c>
      <c r="J37" s="123">
        <v>44895</v>
      </c>
    </row>
    <row r="38" spans="2:10" ht="15" customHeight="1" x14ac:dyDescent="0.2">
      <c r="B38" s="173"/>
      <c r="C38" s="171"/>
      <c r="D38" s="162" t="s">
        <v>138</v>
      </c>
      <c r="E38" s="164" t="s">
        <v>139</v>
      </c>
      <c r="F38" s="164" t="s">
        <v>97</v>
      </c>
      <c r="G38" s="164" t="s">
        <v>140</v>
      </c>
      <c r="H38" s="164" t="s">
        <v>141</v>
      </c>
      <c r="I38" s="165">
        <v>44562</v>
      </c>
      <c r="J38" s="165">
        <v>44896</v>
      </c>
    </row>
    <row r="39" spans="2:10" ht="15" customHeight="1" x14ac:dyDescent="0.2">
      <c r="B39" s="173"/>
      <c r="C39" s="171"/>
      <c r="D39" s="163"/>
      <c r="E39" s="164"/>
      <c r="F39" s="164"/>
      <c r="G39" s="164"/>
      <c r="H39" s="164"/>
      <c r="I39" s="165"/>
      <c r="J39" s="165"/>
    </row>
    <row r="40" spans="2:10" ht="15" customHeight="1" x14ac:dyDescent="0.2">
      <c r="B40" s="173"/>
      <c r="C40" s="171"/>
      <c r="D40" s="163"/>
      <c r="E40" s="164"/>
      <c r="F40" s="164"/>
      <c r="G40" s="164"/>
      <c r="H40" s="164"/>
      <c r="I40" s="165"/>
      <c r="J40" s="165"/>
    </row>
    <row r="41" spans="2:10" ht="15" customHeight="1" x14ac:dyDescent="0.2">
      <c r="B41" s="173"/>
      <c r="C41" s="171"/>
      <c r="D41" s="163"/>
      <c r="E41" s="164"/>
      <c r="F41" s="164"/>
      <c r="G41" s="164"/>
      <c r="H41" s="164"/>
      <c r="I41" s="165"/>
      <c r="J41" s="165"/>
    </row>
    <row r="42" spans="2:10" ht="15" customHeight="1" x14ac:dyDescent="0.2">
      <c r="B42" s="173"/>
      <c r="C42" s="171"/>
      <c r="D42" s="163"/>
      <c r="E42" s="164"/>
      <c r="F42" s="164"/>
      <c r="G42" s="164"/>
      <c r="H42" s="164"/>
      <c r="I42" s="165"/>
      <c r="J42" s="165"/>
    </row>
    <row r="43" spans="2:10" ht="15" customHeight="1" x14ac:dyDescent="0.2">
      <c r="B43" s="173"/>
      <c r="C43" s="171"/>
      <c r="D43" s="163"/>
      <c r="E43" s="164"/>
      <c r="F43" s="164"/>
      <c r="G43" s="164"/>
      <c r="H43" s="164"/>
      <c r="I43" s="165"/>
      <c r="J43" s="165"/>
    </row>
    <row r="44" spans="2:10" ht="15" customHeight="1" x14ac:dyDescent="0.2">
      <c r="B44" s="173"/>
      <c r="C44" s="171"/>
      <c r="D44" s="163"/>
      <c r="E44" s="162"/>
      <c r="F44" s="162"/>
      <c r="G44" s="162"/>
      <c r="H44" s="162"/>
      <c r="I44" s="166"/>
      <c r="J44" s="166"/>
    </row>
    <row r="45" spans="2:10" ht="15" customHeight="1" x14ac:dyDescent="0.2">
      <c r="B45" s="173"/>
      <c r="C45" s="171"/>
      <c r="D45" s="162" t="s">
        <v>142</v>
      </c>
      <c r="E45" s="164" t="s">
        <v>143</v>
      </c>
      <c r="F45" s="164" t="s">
        <v>144</v>
      </c>
      <c r="G45" s="164" t="s">
        <v>145</v>
      </c>
      <c r="H45" s="164" t="s">
        <v>141</v>
      </c>
      <c r="I45" s="165">
        <v>44562</v>
      </c>
      <c r="J45" s="165">
        <v>44592</v>
      </c>
    </row>
    <row r="46" spans="2:10" ht="15" customHeight="1" x14ac:dyDescent="0.2">
      <c r="B46" s="173"/>
      <c r="C46" s="171"/>
      <c r="D46" s="163"/>
      <c r="E46" s="164"/>
      <c r="F46" s="164"/>
      <c r="G46" s="164"/>
      <c r="H46" s="164"/>
      <c r="I46" s="165"/>
      <c r="J46" s="165"/>
    </row>
    <row r="47" spans="2:10" ht="15" customHeight="1" x14ac:dyDescent="0.2">
      <c r="B47" s="173"/>
      <c r="C47" s="171"/>
      <c r="D47" s="163"/>
      <c r="E47" s="164"/>
      <c r="F47" s="164"/>
      <c r="G47" s="164"/>
      <c r="H47" s="164"/>
      <c r="I47" s="165"/>
      <c r="J47" s="165"/>
    </row>
    <row r="48" spans="2:10" ht="15" customHeight="1" x14ac:dyDescent="0.2">
      <c r="B48" s="173"/>
      <c r="C48" s="171"/>
      <c r="D48" s="163"/>
      <c r="E48" s="164"/>
      <c r="F48" s="164"/>
      <c r="G48" s="164"/>
      <c r="H48" s="164"/>
      <c r="I48" s="165"/>
      <c r="J48" s="165"/>
    </row>
    <row r="49" spans="2:10" ht="15" customHeight="1" x14ac:dyDescent="0.2">
      <c r="B49" s="173"/>
      <c r="C49" s="171"/>
      <c r="D49" s="163"/>
      <c r="E49" s="164"/>
      <c r="F49" s="164"/>
      <c r="G49" s="164"/>
      <c r="H49" s="164"/>
      <c r="I49" s="165"/>
      <c r="J49" s="165"/>
    </row>
    <row r="50" spans="2:10" ht="15" customHeight="1" x14ac:dyDescent="0.2">
      <c r="B50" s="173"/>
      <c r="C50" s="172"/>
      <c r="D50" s="163"/>
      <c r="E50" s="164"/>
      <c r="F50" s="164"/>
      <c r="G50" s="164"/>
      <c r="H50" s="164"/>
      <c r="I50" s="165"/>
      <c r="J50" s="165"/>
    </row>
    <row r="51" spans="2:10" ht="15" customHeight="1" x14ac:dyDescent="0.2">
      <c r="B51" s="173"/>
      <c r="C51" s="345"/>
      <c r="D51" s="164" t="s">
        <v>146</v>
      </c>
      <c r="E51" s="164" t="s">
        <v>147</v>
      </c>
      <c r="F51" s="164" t="s">
        <v>148</v>
      </c>
      <c r="G51" s="164" t="s">
        <v>149</v>
      </c>
      <c r="H51" s="164" t="s">
        <v>150</v>
      </c>
      <c r="I51" s="165">
        <v>44562</v>
      </c>
      <c r="J51" s="166">
        <v>44926</v>
      </c>
    </row>
    <row r="52" spans="2:10" ht="15" customHeight="1" x14ac:dyDescent="0.2">
      <c r="B52" s="173"/>
      <c r="C52" s="346"/>
      <c r="D52" s="164"/>
      <c r="E52" s="164"/>
      <c r="F52" s="164"/>
      <c r="G52" s="164"/>
      <c r="H52" s="164"/>
      <c r="I52" s="165"/>
      <c r="J52" s="167"/>
    </row>
    <row r="53" spans="2:10" ht="15" customHeight="1" x14ac:dyDescent="0.2">
      <c r="B53" s="173"/>
      <c r="C53" s="346"/>
      <c r="D53" s="164"/>
      <c r="E53" s="164"/>
      <c r="F53" s="164"/>
      <c r="G53" s="164"/>
      <c r="H53" s="164"/>
      <c r="I53" s="165"/>
      <c r="J53" s="167"/>
    </row>
    <row r="54" spans="2:10" ht="15" customHeight="1" x14ac:dyDescent="0.2">
      <c r="B54" s="173"/>
      <c r="C54" s="346"/>
      <c r="D54" s="164"/>
      <c r="E54" s="164"/>
      <c r="F54" s="164"/>
      <c r="G54" s="164"/>
      <c r="H54" s="164"/>
      <c r="I54" s="165"/>
      <c r="J54" s="167"/>
    </row>
    <row r="55" spans="2:10" ht="15" customHeight="1" x14ac:dyDescent="0.2">
      <c r="B55" s="173"/>
      <c r="C55" s="346"/>
      <c r="D55" s="164"/>
      <c r="E55" s="164"/>
      <c r="F55" s="164"/>
      <c r="G55" s="164"/>
      <c r="H55" s="164"/>
      <c r="I55" s="165"/>
      <c r="J55" s="167"/>
    </row>
    <row r="56" spans="2:10" ht="15" customHeight="1" x14ac:dyDescent="0.2">
      <c r="B56" s="173"/>
      <c r="C56" s="346"/>
      <c r="D56" s="164"/>
      <c r="E56" s="164"/>
      <c r="F56" s="164"/>
      <c r="G56" s="164"/>
      <c r="H56" s="164"/>
      <c r="I56" s="165"/>
      <c r="J56" s="168"/>
    </row>
    <row r="57" spans="2:10" ht="15" customHeight="1" x14ac:dyDescent="0.2">
      <c r="B57" s="173"/>
      <c r="C57" s="346"/>
      <c r="D57" s="164" t="s">
        <v>151</v>
      </c>
      <c r="E57" s="164" t="s">
        <v>152</v>
      </c>
      <c r="F57" s="164" t="s">
        <v>153</v>
      </c>
      <c r="G57" s="164" t="s">
        <v>154</v>
      </c>
      <c r="H57" s="164" t="s">
        <v>155</v>
      </c>
      <c r="I57" s="165">
        <v>44562</v>
      </c>
      <c r="J57" s="166">
        <v>44926</v>
      </c>
    </row>
    <row r="58" spans="2:10" ht="15" customHeight="1" x14ac:dyDescent="0.2">
      <c r="B58" s="173"/>
      <c r="C58" s="347"/>
      <c r="D58" s="164"/>
      <c r="E58" s="164"/>
      <c r="F58" s="164"/>
      <c r="G58" s="164"/>
      <c r="H58" s="164"/>
      <c r="I58" s="165"/>
      <c r="J58" s="167"/>
    </row>
    <row r="59" spans="2:10" ht="15" customHeight="1" x14ac:dyDescent="0.2">
      <c r="B59" s="173"/>
      <c r="C59" s="348"/>
      <c r="D59" s="164"/>
      <c r="E59" s="164"/>
      <c r="F59" s="164"/>
      <c r="G59" s="164"/>
      <c r="H59" s="164"/>
      <c r="I59" s="165"/>
      <c r="J59" s="167"/>
    </row>
    <row r="60" spans="2:10" ht="15" customHeight="1" x14ac:dyDescent="0.2">
      <c r="B60" s="173"/>
      <c r="C60" s="346"/>
      <c r="D60" s="164"/>
      <c r="E60" s="164"/>
      <c r="F60" s="164"/>
      <c r="G60" s="164"/>
      <c r="H60" s="164"/>
      <c r="I60" s="165"/>
      <c r="J60" s="167"/>
    </row>
    <row r="61" spans="2:10" ht="15" customHeight="1" x14ac:dyDescent="0.2">
      <c r="B61" s="173"/>
      <c r="C61" s="348"/>
      <c r="D61" s="164"/>
      <c r="E61" s="164"/>
      <c r="F61" s="164"/>
      <c r="G61" s="164"/>
      <c r="H61" s="164"/>
      <c r="I61" s="165"/>
      <c r="J61" s="167"/>
    </row>
    <row r="62" spans="2:10" ht="15" customHeight="1" x14ac:dyDescent="0.25">
      <c r="B62" s="173"/>
      <c r="C62" s="349" t="s">
        <v>186</v>
      </c>
      <c r="D62" s="164"/>
      <c r="E62" s="164"/>
      <c r="F62" s="164"/>
      <c r="G62" s="164"/>
      <c r="H62" s="164"/>
      <c r="I62" s="165"/>
      <c r="J62" s="168"/>
    </row>
    <row r="63" spans="2:10" ht="15" customHeight="1" x14ac:dyDescent="0.2">
      <c r="B63" s="173"/>
      <c r="C63" s="348"/>
      <c r="D63" s="164" t="s">
        <v>156</v>
      </c>
      <c r="E63" s="164" t="s">
        <v>157</v>
      </c>
      <c r="F63" s="164" t="s">
        <v>158</v>
      </c>
      <c r="G63" s="164" t="s">
        <v>159</v>
      </c>
      <c r="H63" s="164" t="s">
        <v>155</v>
      </c>
      <c r="I63" s="165">
        <v>44562</v>
      </c>
      <c r="J63" s="166">
        <v>44926</v>
      </c>
    </row>
    <row r="64" spans="2:10" ht="15" customHeight="1" x14ac:dyDescent="0.2">
      <c r="B64" s="173"/>
      <c r="C64" s="346"/>
      <c r="D64" s="164"/>
      <c r="E64" s="164"/>
      <c r="F64" s="164"/>
      <c r="G64" s="164"/>
      <c r="H64" s="164"/>
      <c r="I64" s="165"/>
      <c r="J64" s="167"/>
    </row>
    <row r="65" spans="2:10" ht="15" customHeight="1" x14ac:dyDescent="0.2">
      <c r="B65" s="173"/>
      <c r="C65" s="346"/>
      <c r="D65" s="164"/>
      <c r="E65" s="164"/>
      <c r="F65" s="164"/>
      <c r="G65" s="164"/>
      <c r="H65" s="164"/>
      <c r="I65" s="165"/>
      <c r="J65" s="167"/>
    </row>
    <row r="66" spans="2:10" ht="15" customHeight="1" x14ac:dyDescent="0.2">
      <c r="B66" s="173"/>
      <c r="C66" s="346"/>
      <c r="D66" s="164"/>
      <c r="E66" s="164"/>
      <c r="F66" s="164"/>
      <c r="G66" s="164"/>
      <c r="H66" s="164"/>
      <c r="I66" s="165"/>
      <c r="J66" s="167"/>
    </row>
    <row r="67" spans="2:10" ht="15" customHeight="1" x14ac:dyDescent="0.2">
      <c r="B67" s="173"/>
      <c r="C67" s="346"/>
      <c r="D67" s="164"/>
      <c r="E67" s="164"/>
      <c r="F67" s="164"/>
      <c r="G67" s="164"/>
      <c r="H67" s="164"/>
      <c r="I67" s="165"/>
      <c r="J67" s="167"/>
    </row>
    <row r="68" spans="2:10" ht="15" customHeight="1" x14ac:dyDescent="0.2">
      <c r="B68" s="173"/>
      <c r="C68" s="346"/>
      <c r="D68" s="164"/>
      <c r="E68" s="164"/>
      <c r="F68" s="164"/>
      <c r="G68" s="164"/>
      <c r="H68" s="164"/>
      <c r="I68" s="165"/>
      <c r="J68" s="168"/>
    </row>
    <row r="69" spans="2:10" ht="15" customHeight="1" x14ac:dyDescent="0.2">
      <c r="B69" s="173"/>
      <c r="C69" s="346"/>
      <c r="D69" s="164" t="s">
        <v>160</v>
      </c>
      <c r="E69" s="164" t="s">
        <v>161</v>
      </c>
      <c r="F69" s="162" t="s">
        <v>162</v>
      </c>
      <c r="G69" s="164" t="s">
        <v>163</v>
      </c>
      <c r="H69" s="164" t="s">
        <v>155</v>
      </c>
      <c r="I69" s="165">
        <v>44562</v>
      </c>
      <c r="J69" s="166">
        <v>44926</v>
      </c>
    </row>
    <row r="70" spans="2:10" ht="15" customHeight="1" x14ac:dyDescent="0.2">
      <c r="B70" s="173"/>
      <c r="C70" s="346"/>
      <c r="D70" s="164"/>
      <c r="E70" s="164"/>
      <c r="F70" s="163"/>
      <c r="G70" s="164"/>
      <c r="H70" s="164"/>
      <c r="I70" s="165"/>
      <c r="J70" s="167"/>
    </row>
    <row r="71" spans="2:10" ht="15" customHeight="1" x14ac:dyDescent="0.2">
      <c r="B71" s="173"/>
      <c r="C71" s="346"/>
      <c r="D71" s="164"/>
      <c r="E71" s="164"/>
      <c r="F71" s="163"/>
      <c r="G71" s="164"/>
      <c r="H71" s="164"/>
      <c r="I71" s="165"/>
      <c r="J71" s="167"/>
    </row>
    <row r="72" spans="2:10" ht="15" customHeight="1" x14ac:dyDescent="0.2">
      <c r="B72" s="173"/>
      <c r="C72" s="346"/>
      <c r="D72" s="164"/>
      <c r="E72" s="164"/>
      <c r="F72" s="163"/>
      <c r="G72" s="164"/>
      <c r="H72" s="164"/>
      <c r="I72" s="165"/>
      <c r="J72" s="167"/>
    </row>
    <row r="73" spans="2:10" ht="15" customHeight="1" x14ac:dyDescent="0.2">
      <c r="B73" s="173"/>
      <c r="C73" s="346"/>
      <c r="D73" s="164"/>
      <c r="E73" s="164"/>
      <c r="F73" s="163"/>
      <c r="G73" s="164"/>
      <c r="H73" s="164"/>
      <c r="I73" s="165"/>
      <c r="J73" s="167"/>
    </row>
    <row r="74" spans="2:10" ht="15" customHeight="1" x14ac:dyDescent="0.2">
      <c r="B74" s="173"/>
      <c r="C74" s="350"/>
      <c r="D74" s="164"/>
      <c r="E74" s="164"/>
      <c r="F74" s="161"/>
      <c r="G74" s="164"/>
      <c r="H74" s="164"/>
      <c r="I74" s="165"/>
      <c r="J74" s="168"/>
    </row>
    <row r="75" spans="2:10" ht="15" customHeight="1" x14ac:dyDescent="0.2">
      <c r="B75" s="173"/>
      <c r="C75" s="345"/>
      <c r="D75" s="162" t="s">
        <v>164</v>
      </c>
      <c r="E75" s="162" t="s">
        <v>165</v>
      </c>
      <c r="F75" s="162" t="s">
        <v>166</v>
      </c>
      <c r="G75" s="162" t="s">
        <v>167</v>
      </c>
      <c r="H75" s="162" t="s">
        <v>168</v>
      </c>
      <c r="I75" s="166">
        <v>44562</v>
      </c>
      <c r="J75" s="166">
        <v>44926</v>
      </c>
    </row>
    <row r="76" spans="2:10" ht="15" customHeight="1" x14ac:dyDescent="0.2">
      <c r="B76" s="173"/>
      <c r="C76" s="346"/>
      <c r="D76" s="163"/>
      <c r="E76" s="163"/>
      <c r="F76" s="163"/>
      <c r="G76" s="163"/>
      <c r="H76" s="163"/>
      <c r="I76" s="167"/>
      <c r="J76" s="167"/>
    </row>
    <row r="77" spans="2:10" ht="15" customHeight="1" x14ac:dyDescent="0.2">
      <c r="B77" s="173"/>
      <c r="C77" s="346"/>
      <c r="D77" s="163"/>
      <c r="E77" s="163"/>
      <c r="F77" s="163"/>
      <c r="G77" s="163"/>
      <c r="H77" s="163"/>
      <c r="I77" s="167"/>
      <c r="J77" s="167"/>
    </row>
    <row r="78" spans="2:10" ht="15" customHeight="1" x14ac:dyDescent="0.2">
      <c r="B78" s="173"/>
      <c r="C78" s="346"/>
      <c r="D78" s="163"/>
      <c r="E78" s="163"/>
      <c r="F78" s="163"/>
      <c r="G78" s="163"/>
      <c r="H78" s="163"/>
      <c r="I78" s="167"/>
      <c r="J78" s="167"/>
    </row>
    <row r="79" spans="2:10" ht="15" customHeight="1" x14ac:dyDescent="0.2">
      <c r="B79" s="173"/>
      <c r="C79" s="346"/>
      <c r="D79" s="163"/>
      <c r="E79" s="163"/>
      <c r="F79" s="163"/>
      <c r="G79" s="163"/>
      <c r="H79" s="163"/>
      <c r="I79" s="167"/>
      <c r="J79" s="167"/>
    </row>
    <row r="80" spans="2:10" ht="15" customHeight="1" x14ac:dyDescent="0.2">
      <c r="B80" s="173"/>
      <c r="C80" s="346"/>
      <c r="D80" s="163"/>
      <c r="E80" s="163"/>
      <c r="F80" s="163"/>
      <c r="G80" s="163"/>
      <c r="H80" s="163"/>
      <c r="I80" s="167"/>
      <c r="J80" s="167"/>
    </row>
    <row r="81" spans="2:10" ht="15" customHeight="1" x14ac:dyDescent="0.2">
      <c r="B81" s="173"/>
      <c r="C81" s="346"/>
      <c r="D81" s="161"/>
      <c r="E81" s="161"/>
      <c r="F81" s="161"/>
      <c r="G81" s="161"/>
      <c r="H81" s="161"/>
      <c r="I81" s="168"/>
      <c r="J81" s="168"/>
    </row>
    <row r="82" spans="2:10" ht="15" customHeight="1" x14ac:dyDescent="0.2">
      <c r="B82" s="173"/>
      <c r="C82" s="346"/>
      <c r="D82" s="162" t="s">
        <v>169</v>
      </c>
      <c r="E82" s="162" t="s">
        <v>170</v>
      </c>
      <c r="F82" s="162" t="s">
        <v>171</v>
      </c>
      <c r="G82" s="162" t="s">
        <v>172</v>
      </c>
      <c r="H82" s="162" t="s">
        <v>168</v>
      </c>
      <c r="I82" s="166">
        <v>44562</v>
      </c>
      <c r="J82" s="166">
        <v>44926</v>
      </c>
    </row>
    <row r="83" spans="2:10" ht="15" customHeight="1" x14ac:dyDescent="0.2">
      <c r="B83" s="173"/>
      <c r="C83" s="346"/>
      <c r="D83" s="163"/>
      <c r="E83" s="163"/>
      <c r="F83" s="163"/>
      <c r="G83" s="163"/>
      <c r="H83" s="163"/>
      <c r="I83" s="167"/>
      <c r="J83" s="167"/>
    </row>
    <row r="84" spans="2:10" ht="15" customHeight="1" x14ac:dyDescent="0.2">
      <c r="B84" s="173"/>
      <c r="C84" s="346"/>
      <c r="D84" s="163"/>
      <c r="E84" s="163"/>
      <c r="F84" s="163"/>
      <c r="G84" s="163"/>
      <c r="H84" s="163"/>
      <c r="I84" s="167"/>
      <c r="J84" s="167"/>
    </row>
    <row r="85" spans="2:10" ht="15" customHeight="1" x14ac:dyDescent="0.2">
      <c r="B85" s="173"/>
      <c r="C85" s="346"/>
      <c r="D85" s="163"/>
      <c r="E85" s="163"/>
      <c r="F85" s="163"/>
      <c r="G85" s="163"/>
      <c r="H85" s="163"/>
      <c r="I85" s="167"/>
      <c r="J85" s="167"/>
    </row>
    <row r="86" spans="2:10" ht="15" customHeight="1" x14ac:dyDescent="0.25">
      <c r="B86" s="173"/>
      <c r="C86" s="349" t="s">
        <v>187</v>
      </c>
      <c r="D86" s="163"/>
      <c r="E86" s="163"/>
      <c r="F86" s="163"/>
      <c r="G86" s="163"/>
      <c r="H86" s="163"/>
      <c r="I86" s="167"/>
      <c r="J86" s="167"/>
    </row>
    <row r="87" spans="2:10" ht="15" customHeight="1" x14ac:dyDescent="0.2">
      <c r="B87" s="173"/>
      <c r="C87" s="346"/>
      <c r="D87" s="163"/>
      <c r="E87" s="163"/>
      <c r="F87" s="163"/>
      <c r="G87" s="163"/>
      <c r="H87" s="163"/>
      <c r="I87" s="167"/>
      <c r="J87" s="167"/>
    </row>
    <row r="88" spans="2:10" ht="15" customHeight="1" x14ac:dyDescent="0.2">
      <c r="B88" s="173"/>
      <c r="C88" s="346"/>
      <c r="D88" s="161"/>
      <c r="E88" s="161"/>
      <c r="F88" s="161"/>
      <c r="G88" s="161"/>
      <c r="H88" s="161"/>
      <c r="I88" s="168"/>
      <c r="J88" s="168"/>
    </row>
    <row r="89" spans="2:10" ht="15" customHeight="1" x14ac:dyDescent="0.2">
      <c r="B89" s="173"/>
      <c r="C89" s="345"/>
      <c r="D89" s="162" t="s">
        <v>173</v>
      </c>
      <c r="E89" s="162" t="s">
        <v>174</v>
      </c>
      <c r="F89" s="162" t="s">
        <v>175</v>
      </c>
      <c r="G89" s="162" t="s">
        <v>176</v>
      </c>
      <c r="H89" s="162" t="s">
        <v>177</v>
      </c>
      <c r="I89" s="166">
        <v>44562</v>
      </c>
      <c r="J89" s="166">
        <v>44926</v>
      </c>
    </row>
    <row r="90" spans="2:10" ht="15" customHeight="1" x14ac:dyDescent="0.2">
      <c r="B90" s="173"/>
      <c r="C90" s="346"/>
      <c r="D90" s="163"/>
      <c r="E90" s="163"/>
      <c r="F90" s="163"/>
      <c r="G90" s="163"/>
      <c r="H90" s="163"/>
      <c r="I90" s="167"/>
      <c r="J90" s="167"/>
    </row>
    <row r="91" spans="2:10" ht="15" customHeight="1" x14ac:dyDescent="0.2">
      <c r="B91" s="173"/>
      <c r="C91" s="346"/>
      <c r="D91" s="163"/>
      <c r="E91" s="163"/>
      <c r="F91" s="163"/>
      <c r="G91" s="163"/>
      <c r="H91" s="163"/>
      <c r="I91" s="167"/>
      <c r="J91" s="167"/>
    </row>
    <row r="92" spans="2:10" ht="15" customHeight="1" x14ac:dyDescent="0.2">
      <c r="B92" s="173"/>
      <c r="C92" s="346"/>
      <c r="D92" s="163"/>
      <c r="E92" s="163"/>
      <c r="F92" s="163"/>
      <c r="G92" s="163"/>
      <c r="H92" s="163"/>
      <c r="I92" s="167"/>
      <c r="J92" s="167"/>
    </row>
    <row r="93" spans="2:10" ht="15" customHeight="1" x14ac:dyDescent="0.2">
      <c r="B93" s="173"/>
      <c r="C93" s="346"/>
      <c r="D93" s="163"/>
      <c r="E93" s="163"/>
      <c r="F93" s="163"/>
      <c r="G93" s="163"/>
      <c r="H93" s="163"/>
      <c r="I93" s="167"/>
      <c r="J93" s="167"/>
    </row>
    <row r="94" spans="2:10" ht="15" customHeight="1" x14ac:dyDescent="0.2">
      <c r="B94" s="173"/>
      <c r="C94" s="346"/>
      <c r="D94" s="163"/>
      <c r="E94" s="163"/>
      <c r="F94" s="163"/>
      <c r="G94" s="163"/>
      <c r="H94" s="163"/>
      <c r="I94" s="167"/>
      <c r="J94" s="167"/>
    </row>
    <row r="95" spans="2:10" ht="15" customHeight="1" x14ac:dyDescent="0.2">
      <c r="B95" s="173"/>
      <c r="C95" s="346"/>
      <c r="D95" s="161"/>
      <c r="E95" s="161"/>
      <c r="F95" s="161"/>
      <c r="G95" s="161"/>
      <c r="H95" s="161"/>
      <c r="I95" s="168"/>
      <c r="J95" s="168"/>
    </row>
    <row r="96" spans="2:10" ht="15" customHeight="1" x14ac:dyDescent="0.2">
      <c r="B96" s="173"/>
      <c r="C96" s="346"/>
      <c r="D96" s="162" t="s">
        <v>178</v>
      </c>
      <c r="E96" s="162" t="s">
        <v>179</v>
      </c>
      <c r="F96" s="162" t="s">
        <v>180</v>
      </c>
      <c r="G96" s="162" t="s">
        <v>181</v>
      </c>
      <c r="H96" s="162" t="s">
        <v>177</v>
      </c>
      <c r="I96" s="166">
        <v>44562</v>
      </c>
      <c r="J96" s="166">
        <v>44926</v>
      </c>
    </row>
    <row r="97" spans="2:10" ht="15" customHeight="1" x14ac:dyDescent="0.2">
      <c r="B97" s="173"/>
      <c r="C97" s="346"/>
      <c r="D97" s="163"/>
      <c r="E97" s="163"/>
      <c r="F97" s="163"/>
      <c r="G97" s="163"/>
      <c r="H97" s="163"/>
      <c r="I97" s="167"/>
      <c r="J97" s="167"/>
    </row>
    <row r="98" spans="2:10" ht="15" customHeight="1" x14ac:dyDescent="0.2">
      <c r="B98" s="173"/>
      <c r="C98" s="346"/>
      <c r="D98" s="163"/>
      <c r="E98" s="163"/>
      <c r="F98" s="163"/>
      <c r="G98" s="163"/>
      <c r="H98" s="163"/>
      <c r="I98" s="167"/>
      <c r="J98" s="167"/>
    </row>
    <row r="99" spans="2:10" ht="15" customHeight="1" x14ac:dyDescent="0.2">
      <c r="B99" s="173"/>
      <c r="C99" s="346"/>
      <c r="D99" s="163"/>
      <c r="E99" s="163"/>
      <c r="F99" s="163"/>
      <c r="G99" s="163"/>
      <c r="H99" s="163"/>
      <c r="I99" s="167"/>
      <c r="J99" s="167"/>
    </row>
    <row r="100" spans="2:10" ht="15" customHeight="1" x14ac:dyDescent="0.25">
      <c r="B100" s="173"/>
      <c r="C100" s="349" t="s">
        <v>188</v>
      </c>
      <c r="D100" s="163"/>
      <c r="E100" s="163"/>
      <c r="F100" s="163"/>
      <c r="G100" s="163"/>
      <c r="H100" s="163"/>
      <c r="I100" s="167"/>
      <c r="J100" s="167"/>
    </row>
    <row r="101" spans="2:10" ht="15" customHeight="1" x14ac:dyDescent="0.2">
      <c r="B101" s="173"/>
      <c r="C101" s="346"/>
      <c r="D101" s="163"/>
      <c r="E101" s="163"/>
      <c r="F101" s="163"/>
      <c r="G101" s="163"/>
      <c r="H101" s="163"/>
      <c r="I101" s="167"/>
      <c r="J101" s="167"/>
    </row>
    <row r="102" spans="2:10" ht="15" customHeight="1" x14ac:dyDescent="0.2">
      <c r="B102" s="173"/>
      <c r="C102" s="346"/>
      <c r="D102" s="161"/>
      <c r="E102" s="161"/>
      <c r="F102" s="161"/>
      <c r="G102" s="161"/>
      <c r="H102" s="161"/>
      <c r="I102" s="168"/>
      <c r="J102" s="168"/>
    </row>
    <row r="103" spans="2:10" ht="15" customHeight="1" x14ac:dyDescent="0.2">
      <c r="B103" s="173"/>
      <c r="C103" s="346"/>
      <c r="D103" s="162" t="s">
        <v>182</v>
      </c>
      <c r="E103" s="162" t="s">
        <v>183</v>
      </c>
      <c r="F103" s="162" t="s">
        <v>184</v>
      </c>
      <c r="G103" s="162" t="s">
        <v>185</v>
      </c>
      <c r="H103" s="162" t="s">
        <v>177</v>
      </c>
      <c r="I103" s="166">
        <v>44562</v>
      </c>
      <c r="J103" s="166">
        <v>44926</v>
      </c>
    </row>
    <row r="104" spans="2:10" ht="15" customHeight="1" x14ac:dyDescent="0.2">
      <c r="B104" s="173"/>
      <c r="C104" s="346"/>
      <c r="D104" s="163"/>
      <c r="E104" s="163"/>
      <c r="F104" s="163"/>
      <c r="G104" s="163"/>
      <c r="H104" s="163"/>
      <c r="I104" s="167"/>
      <c r="J104" s="167"/>
    </row>
    <row r="105" spans="2:10" ht="15" customHeight="1" x14ac:dyDescent="0.2">
      <c r="B105" s="173"/>
      <c r="C105" s="346"/>
      <c r="D105" s="163"/>
      <c r="E105" s="163"/>
      <c r="F105" s="163"/>
      <c r="G105" s="163"/>
      <c r="H105" s="163"/>
      <c r="I105" s="167"/>
      <c r="J105" s="167"/>
    </row>
    <row r="106" spans="2:10" ht="15" customHeight="1" x14ac:dyDescent="0.2">
      <c r="B106" s="173"/>
      <c r="C106" s="346"/>
      <c r="D106" s="163"/>
      <c r="E106" s="163"/>
      <c r="F106" s="163"/>
      <c r="G106" s="163"/>
      <c r="H106" s="163"/>
      <c r="I106" s="167"/>
      <c r="J106" s="167"/>
    </row>
    <row r="107" spans="2:10" ht="15" customHeight="1" x14ac:dyDescent="0.2">
      <c r="B107" s="173"/>
      <c r="C107" s="346"/>
      <c r="D107" s="163"/>
      <c r="E107" s="163"/>
      <c r="F107" s="163"/>
      <c r="G107" s="163"/>
      <c r="H107" s="163"/>
      <c r="I107" s="167"/>
      <c r="J107" s="167"/>
    </row>
    <row r="108" spans="2:10" ht="15" customHeight="1" x14ac:dyDescent="0.2">
      <c r="B108" s="173"/>
      <c r="C108" s="346"/>
      <c r="D108" s="163"/>
      <c r="E108" s="163"/>
      <c r="F108" s="163"/>
      <c r="G108" s="163"/>
      <c r="H108" s="163"/>
      <c r="I108" s="167"/>
      <c r="J108" s="167"/>
    </row>
    <row r="109" spans="2:10" ht="15" customHeight="1" x14ac:dyDescent="0.2">
      <c r="B109" s="173"/>
      <c r="C109" s="346"/>
      <c r="D109" s="163"/>
      <c r="E109" s="163"/>
      <c r="F109" s="163"/>
      <c r="G109" s="163"/>
      <c r="H109" s="163"/>
      <c r="I109" s="167"/>
      <c r="J109" s="167"/>
    </row>
    <row r="110" spans="2:10" ht="15" customHeight="1" thickBot="1" x14ac:dyDescent="0.25">
      <c r="B110" s="173"/>
      <c r="C110" s="350"/>
      <c r="D110" s="161"/>
      <c r="E110" s="161"/>
      <c r="F110" s="161"/>
      <c r="G110" s="161"/>
      <c r="H110" s="161"/>
      <c r="I110" s="167"/>
      <c r="J110" s="167"/>
    </row>
    <row r="111" spans="2:10" ht="101.25" customHeight="1" x14ac:dyDescent="0.2">
      <c r="B111" s="233" t="s">
        <v>11</v>
      </c>
      <c r="C111" s="234" t="s">
        <v>12</v>
      </c>
      <c r="D111" s="235" t="s">
        <v>378</v>
      </c>
      <c r="E111" s="235" t="s">
        <v>379</v>
      </c>
      <c r="F111" s="242" t="s">
        <v>380</v>
      </c>
      <c r="G111" s="242" t="s">
        <v>381</v>
      </c>
      <c r="H111" s="235" t="s">
        <v>382</v>
      </c>
      <c r="I111" s="351">
        <v>44570</v>
      </c>
      <c r="J111" s="351" t="s">
        <v>383</v>
      </c>
    </row>
    <row r="112" spans="2:10" ht="76.5" customHeight="1" x14ac:dyDescent="0.2">
      <c r="B112" s="233"/>
      <c r="C112" s="142"/>
      <c r="D112" s="235" t="s">
        <v>384</v>
      </c>
      <c r="E112" s="235" t="s">
        <v>385</v>
      </c>
      <c r="F112" s="242" t="s">
        <v>380</v>
      </c>
      <c r="G112" s="237" t="s">
        <v>386</v>
      </c>
      <c r="H112" s="235" t="s">
        <v>382</v>
      </c>
      <c r="I112" s="351">
        <v>44568</v>
      </c>
      <c r="J112" s="351" t="s">
        <v>293</v>
      </c>
    </row>
    <row r="113" spans="2:10" ht="56.25" customHeight="1" x14ac:dyDescent="0.2">
      <c r="B113" s="233"/>
      <c r="C113" s="238" t="s">
        <v>28</v>
      </c>
      <c r="D113" s="239" t="s">
        <v>387</v>
      </c>
      <c r="E113" s="235" t="s">
        <v>388</v>
      </c>
      <c r="F113" s="242" t="s">
        <v>389</v>
      </c>
      <c r="G113" s="242" t="s">
        <v>390</v>
      </c>
      <c r="H113" s="235" t="s">
        <v>382</v>
      </c>
      <c r="I113" s="351">
        <v>44562</v>
      </c>
      <c r="J113" s="351" t="s">
        <v>391</v>
      </c>
    </row>
    <row r="114" spans="2:10" ht="56.25" customHeight="1" x14ac:dyDescent="0.2">
      <c r="B114" s="233"/>
      <c r="C114" s="240"/>
      <c r="D114" s="241"/>
      <c r="E114" s="235" t="s">
        <v>392</v>
      </c>
      <c r="F114" s="242" t="s">
        <v>393</v>
      </c>
      <c r="G114" s="242" t="s">
        <v>394</v>
      </c>
      <c r="H114" s="235" t="s">
        <v>382</v>
      </c>
      <c r="I114" s="351">
        <v>44563</v>
      </c>
      <c r="J114" s="351" t="s">
        <v>293</v>
      </c>
    </row>
    <row r="115" spans="2:10" ht="56.25" customHeight="1" x14ac:dyDescent="0.2">
      <c r="B115" s="233"/>
      <c r="C115" s="240"/>
      <c r="D115" s="235" t="s">
        <v>395</v>
      </c>
      <c r="E115" s="235" t="s">
        <v>396</v>
      </c>
      <c r="F115" s="242" t="s">
        <v>397</v>
      </c>
      <c r="G115" s="242" t="s">
        <v>398</v>
      </c>
      <c r="H115" s="235" t="s">
        <v>382</v>
      </c>
      <c r="I115" s="351">
        <v>44562</v>
      </c>
      <c r="J115" s="351" t="s">
        <v>293</v>
      </c>
    </row>
    <row r="116" spans="2:10" ht="56.25" customHeight="1" x14ac:dyDescent="0.2">
      <c r="B116" s="233"/>
      <c r="C116" s="240"/>
      <c r="D116" s="235" t="s">
        <v>399</v>
      </c>
      <c r="E116" s="235" t="s">
        <v>400</v>
      </c>
      <c r="F116" s="242" t="s">
        <v>401</v>
      </c>
      <c r="G116" s="242" t="s">
        <v>402</v>
      </c>
      <c r="H116" s="235" t="s">
        <v>382</v>
      </c>
      <c r="I116" s="351">
        <v>44562</v>
      </c>
      <c r="J116" s="351" t="s">
        <v>293</v>
      </c>
    </row>
    <row r="117" spans="2:10" ht="56.25" customHeight="1" x14ac:dyDescent="0.2">
      <c r="B117" s="233"/>
      <c r="C117" s="240"/>
      <c r="D117" s="235" t="s">
        <v>403</v>
      </c>
      <c r="E117" s="235" t="s">
        <v>404</v>
      </c>
      <c r="F117" s="242" t="s">
        <v>405</v>
      </c>
      <c r="G117" s="242" t="s">
        <v>406</v>
      </c>
      <c r="H117" s="235" t="s">
        <v>382</v>
      </c>
      <c r="I117" s="12">
        <v>44562</v>
      </c>
      <c r="J117" s="12" t="s">
        <v>293</v>
      </c>
    </row>
    <row r="118" spans="2:10" ht="94.5" customHeight="1" x14ac:dyDescent="0.2">
      <c r="B118" s="141" t="s">
        <v>29</v>
      </c>
      <c r="C118" s="141" t="s">
        <v>30</v>
      </c>
      <c r="D118" s="239" t="s">
        <v>407</v>
      </c>
      <c r="E118" s="235" t="s">
        <v>408</v>
      </c>
      <c r="F118" s="235" t="s">
        <v>409</v>
      </c>
      <c r="G118" s="235" t="s">
        <v>410</v>
      </c>
      <c r="H118" s="235" t="s">
        <v>382</v>
      </c>
      <c r="I118" s="12">
        <v>44562</v>
      </c>
      <c r="J118" s="12" t="s">
        <v>293</v>
      </c>
    </row>
    <row r="119" spans="2:10" ht="67.5" customHeight="1" x14ac:dyDescent="0.2">
      <c r="B119" s="233"/>
      <c r="C119" s="233"/>
      <c r="D119" s="241"/>
      <c r="E119" s="235" t="s">
        <v>411</v>
      </c>
      <c r="F119" s="235" t="s">
        <v>409</v>
      </c>
      <c r="G119" s="235" t="s">
        <v>412</v>
      </c>
      <c r="H119" s="235" t="s">
        <v>382</v>
      </c>
      <c r="I119" s="12">
        <v>44562</v>
      </c>
      <c r="J119" s="12" t="s">
        <v>293</v>
      </c>
    </row>
    <row r="120" spans="2:10" ht="67.5" customHeight="1" x14ac:dyDescent="0.2">
      <c r="B120" s="233"/>
      <c r="C120" s="233"/>
      <c r="D120" s="235" t="s">
        <v>413</v>
      </c>
      <c r="E120" s="235" t="s">
        <v>414</v>
      </c>
      <c r="F120" s="235" t="s">
        <v>409</v>
      </c>
      <c r="G120" s="235" t="s">
        <v>415</v>
      </c>
      <c r="H120" s="235" t="s">
        <v>382</v>
      </c>
      <c r="I120" s="12">
        <v>44562</v>
      </c>
      <c r="J120" s="12" t="s">
        <v>293</v>
      </c>
    </row>
    <row r="121" spans="2:10" ht="67.5" customHeight="1" x14ac:dyDescent="0.2">
      <c r="B121" s="233"/>
      <c r="C121" s="233"/>
      <c r="D121" s="239" t="s">
        <v>416</v>
      </c>
      <c r="E121" s="235" t="s">
        <v>417</v>
      </c>
      <c r="F121" s="235" t="s">
        <v>418</v>
      </c>
      <c r="G121" s="235" t="s">
        <v>419</v>
      </c>
      <c r="H121" s="235" t="s">
        <v>382</v>
      </c>
      <c r="I121" s="12">
        <v>44562</v>
      </c>
      <c r="J121" s="12" t="s">
        <v>293</v>
      </c>
    </row>
    <row r="122" spans="2:10" ht="56.25" customHeight="1" x14ac:dyDescent="0.2">
      <c r="B122" s="233"/>
      <c r="C122" s="233"/>
      <c r="D122" s="243"/>
      <c r="E122" s="235" t="s">
        <v>420</v>
      </c>
      <c r="F122" s="235" t="s">
        <v>421</v>
      </c>
      <c r="G122" s="235" t="s">
        <v>422</v>
      </c>
      <c r="H122" s="235" t="s">
        <v>382</v>
      </c>
      <c r="I122" s="12">
        <v>44562</v>
      </c>
      <c r="J122" s="12" t="s">
        <v>293</v>
      </c>
    </row>
    <row r="123" spans="2:10" ht="56.25" customHeight="1" x14ac:dyDescent="0.2">
      <c r="B123" s="233"/>
      <c r="C123" s="233"/>
      <c r="D123" s="243"/>
      <c r="E123" s="235" t="s">
        <v>423</v>
      </c>
      <c r="F123" s="235" t="s">
        <v>424</v>
      </c>
      <c r="G123" s="235" t="s">
        <v>425</v>
      </c>
      <c r="H123" s="235" t="s">
        <v>382</v>
      </c>
      <c r="I123" s="12">
        <v>44562</v>
      </c>
      <c r="J123" s="12" t="s">
        <v>293</v>
      </c>
    </row>
    <row r="124" spans="2:10" ht="52.5" customHeight="1" x14ac:dyDescent="0.2">
      <c r="B124" s="262" t="s">
        <v>11</v>
      </c>
      <c r="C124" s="262" t="s">
        <v>31</v>
      </c>
      <c r="D124" s="265" t="s">
        <v>431</v>
      </c>
      <c r="E124" s="255" t="s">
        <v>432</v>
      </c>
      <c r="F124" s="255" t="s">
        <v>433</v>
      </c>
      <c r="G124" s="256" t="s">
        <v>434</v>
      </c>
      <c r="H124" s="255" t="s">
        <v>435</v>
      </c>
      <c r="I124" s="257">
        <v>44562</v>
      </c>
      <c r="J124" s="257">
        <v>44926</v>
      </c>
    </row>
    <row r="125" spans="2:10" ht="52.5" customHeight="1" x14ac:dyDescent="0.2">
      <c r="B125" s="262"/>
      <c r="C125" s="262"/>
      <c r="D125" s="265"/>
      <c r="E125" s="255" t="s">
        <v>436</v>
      </c>
      <c r="F125" s="255" t="s">
        <v>437</v>
      </c>
      <c r="G125" s="256" t="s">
        <v>438</v>
      </c>
      <c r="H125" s="255" t="s">
        <v>435</v>
      </c>
      <c r="I125" s="257">
        <v>44562</v>
      </c>
      <c r="J125" s="257">
        <v>44926</v>
      </c>
    </row>
    <row r="126" spans="2:10" ht="75.75" customHeight="1" x14ac:dyDescent="0.2">
      <c r="B126" s="262"/>
      <c r="C126" s="262"/>
      <c r="D126" s="265"/>
      <c r="E126" s="255" t="s">
        <v>439</v>
      </c>
      <c r="F126" s="255" t="s">
        <v>440</v>
      </c>
      <c r="G126" s="256" t="s">
        <v>441</v>
      </c>
      <c r="H126" s="255" t="s">
        <v>435</v>
      </c>
      <c r="I126" s="257">
        <v>44564</v>
      </c>
      <c r="J126" s="257">
        <v>44926</v>
      </c>
    </row>
    <row r="127" spans="2:10" ht="52.5" customHeight="1" x14ac:dyDescent="0.2">
      <c r="B127" s="262"/>
      <c r="C127" s="262"/>
      <c r="D127" s="265"/>
      <c r="E127" s="255" t="s">
        <v>442</v>
      </c>
      <c r="F127" s="255" t="s">
        <v>443</v>
      </c>
      <c r="G127" s="256" t="s">
        <v>444</v>
      </c>
      <c r="H127" s="255" t="s">
        <v>435</v>
      </c>
      <c r="I127" s="257">
        <v>44597</v>
      </c>
      <c r="J127" s="257">
        <v>44926</v>
      </c>
    </row>
    <row r="128" spans="2:10" ht="67.5" customHeight="1" x14ac:dyDescent="0.2">
      <c r="B128" s="262"/>
      <c r="C128" s="23" t="s">
        <v>32</v>
      </c>
      <c r="D128" s="13" t="s">
        <v>445</v>
      </c>
      <c r="E128" s="13" t="s">
        <v>446</v>
      </c>
      <c r="F128" s="13" t="s">
        <v>447</v>
      </c>
      <c r="G128" s="256" t="s">
        <v>448</v>
      </c>
      <c r="H128" s="255" t="s">
        <v>449</v>
      </c>
      <c r="I128" s="257">
        <v>44562</v>
      </c>
      <c r="J128" s="257">
        <v>44926</v>
      </c>
    </row>
    <row r="129" spans="2:10" ht="65.25" customHeight="1" x14ac:dyDescent="0.2">
      <c r="B129" s="262" t="s">
        <v>29</v>
      </c>
      <c r="C129" s="262" t="s">
        <v>33</v>
      </c>
      <c r="D129" s="13" t="s">
        <v>450</v>
      </c>
      <c r="E129" s="13" t="s">
        <v>451</v>
      </c>
      <c r="F129" s="13" t="s">
        <v>452</v>
      </c>
      <c r="G129" s="256" t="s">
        <v>453</v>
      </c>
      <c r="H129" s="255" t="s">
        <v>454</v>
      </c>
      <c r="I129" s="257">
        <v>44562</v>
      </c>
      <c r="J129" s="257">
        <v>44926</v>
      </c>
    </row>
    <row r="130" spans="2:10" ht="74.25" customHeight="1" x14ac:dyDescent="0.2">
      <c r="B130" s="262"/>
      <c r="C130" s="262"/>
      <c r="D130" s="13" t="s">
        <v>455</v>
      </c>
      <c r="E130" s="13" t="s">
        <v>456</v>
      </c>
      <c r="F130" s="13" t="s">
        <v>457</v>
      </c>
      <c r="G130" s="264" t="s">
        <v>458</v>
      </c>
      <c r="H130" s="255" t="s">
        <v>454</v>
      </c>
      <c r="I130" s="14" t="s">
        <v>459</v>
      </c>
      <c r="J130" s="14">
        <v>44926</v>
      </c>
    </row>
    <row r="131" spans="2:10" ht="80.25" customHeight="1" x14ac:dyDescent="0.2">
      <c r="B131" s="176" t="s">
        <v>11</v>
      </c>
      <c r="C131" s="176" t="s">
        <v>13</v>
      </c>
      <c r="D131" s="352" t="s">
        <v>212</v>
      </c>
      <c r="E131" s="353" t="s">
        <v>213</v>
      </c>
      <c r="F131" s="79" t="s">
        <v>214</v>
      </c>
      <c r="G131" s="354" t="s">
        <v>215</v>
      </c>
      <c r="H131" s="79" t="s">
        <v>216</v>
      </c>
      <c r="I131" s="81">
        <v>44562</v>
      </c>
      <c r="J131" s="81">
        <v>44926</v>
      </c>
    </row>
    <row r="132" spans="2:10" ht="102" customHeight="1" x14ac:dyDescent="0.2">
      <c r="B132" s="177"/>
      <c r="C132" s="177"/>
      <c r="D132" s="355"/>
      <c r="E132" s="356" t="s">
        <v>218</v>
      </c>
      <c r="F132" s="353" t="s">
        <v>219</v>
      </c>
      <c r="G132" s="353" t="s">
        <v>220</v>
      </c>
      <c r="H132" s="353" t="s">
        <v>221</v>
      </c>
      <c r="I132" s="81">
        <v>44562</v>
      </c>
      <c r="J132" s="81">
        <v>44926</v>
      </c>
    </row>
    <row r="133" spans="2:10" ht="96" customHeight="1" x14ac:dyDescent="0.2">
      <c r="B133" s="177"/>
      <c r="C133" s="177"/>
      <c r="D133" s="357"/>
      <c r="E133" s="353" t="s">
        <v>223</v>
      </c>
      <c r="F133" s="79" t="s">
        <v>224</v>
      </c>
      <c r="G133" s="353" t="s">
        <v>225</v>
      </c>
      <c r="H133" s="353" t="s">
        <v>226</v>
      </c>
      <c r="I133" s="81">
        <v>44562</v>
      </c>
      <c r="J133" s="81">
        <v>44926</v>
      </c>
    </row>
    <row r="134" spans="2:10" ht="80.25" customHeight="1" x14ac:dyDescent="0.2">
      <c r="B134" s="177"/>
      <c r="C134" s="177"/>
      <c r="D134" s="356" t="s">
        <v>228</v>
      </c>
      <c r="E134" s="353" t="s">
        <v>229</v>
      </c>
      <c r="F134" s="358"/>
      <c r="G134" s="353" t="s">
        <v>230</v>
      </c>
      <c r="H134" s="353" t="s">
        <v>231</v>
      </c>
      <c r="I134" s="81">
        <v>44562</v>
      </c>
      <c r="J134" s="81">
        <v>44926</v>
      </c>
    </row>
    <row r="135" spans="2:10" ht="80.25" customHeight="1" x14ac:dyDescent="0.2">
      <c r="B135" s="177"/>
      <c r="C135" s="177"/>
      <c r="D135" s="352" t="s">
        <v>233</v>
      </c>
      <c r="E135" s="353" t="s">
        <v>234</v>
      </c>
      <c r="F135" s="353" t="s">
        <v>235</v>
      </c>
      <c r="G135" s="353" t="s">
        <v>236</v>
      </c>
      <c r="H135" s="353" t="s">
        <v>237</v>
      </c>
      <c r="I135" s="81">
        <v>44562</v>
      </c>
      <c r="J135" s="81">
        <v>44926</v>
      </c>
    </row>
    <row r="136" spans="2:10" ht="124.5" customHeight="1" x14ac:dyDescent="0.2">
      <c r="B136" s="177"/>
      <c r="C136" s="177"/>
      <c r="D136" s="357"/>
      <c r="E136" s="353" t="s">
        <v>239</v>
      </c>
      <c r="F136" s="353" t="s">
        <v>240</v>
      </c>
      <c r="G136" s="353" t="s">
        <v>241</v>
      </c>
      <c r="H136" s="358" t="s">
        <v>242</v>
      </c>
      <c r="I136" s="81">
        <v>44562</v>
      </c>
      <c r="J136" s="81">
        <v>44926</v>
      </c>
    </row>
    <row r="137" spans="2:10" ht="80.25" customHeight="1" x14ac:dyDescent="0.2">
      <c r="B137" s="177"/>
      <c r="C137" s="178"/>
      <c r="D137" s="359" t="s">
        <v>244</v>
      </c>
      <c r="E137" s="359" t="s">
        <v>245</v>
      </c>
      <c r="F137" s="353" t="s">
        <v>246</v>
      </c>
      <c r="G137" s="353" t="s">
        <v>247</v>
      </c>
      <c r="H137" s="358" t="s">
        <v>237</v>
      </c>
      <c r="I137" s="81">
        <v>44562</v>
      </c>
      <c r="J137" s="81">
        <v>44926</v>
      </c>
    </row>
    <row r="138" spans="2:10" ht="80.25" customHeight="1" x14ac:dyDescent="0.2">
      <c r="B138" s="177"/>
      <c r="C138" s="367" t="s">
        <v>639</v>
      </c>
      <c r="D138" s="360" t="s">
        <v>250</v>
      </c>
      <c r="E138" s="79" t="s">
        <v>251</v>
      </c>
      <c r="F138" s="353" t="s">
        <v>252</v>
      </c>
      <c r="G138" s="353" t="s">
        <v>253</v>
      </c>
      <c r="H138" s="353" t="s">
        <v>254</v>
      </c>
      <c r="I138" s="81">
        <v>44562</v>
      </c>
      <c r="J138" s="81">
        <v>44926</v>
      </c>
    </row>
    <row r="139" spans="2:10" ht="80.25" customHeight="1" x14ac:dyDescent="0.2">
      <c r="B139" s="177"/>
      <c r="C139" s="368"/>
      <c r="D139" s="361"/>
      <c r="E139" s="353" t="s">
        <v>256</v>
      </c>
      <c r="F139" s="353" t="s">
        <v>257</v>
      </c>
      <c r="G139" s="359" t="s">
        <v>258</v>
      </c>
      <c r="H139" s="353" t="s">
        <v>259</v>
      </c>
      <c r="I139" s="81">
        <v>44562</v>
      </c>
      <c r="J139" s="81">
        <v>44926</v>
      </c>
    </row>
    <row r="140" spans="2:10" ht="122.25" customHeight="1" x14ac:dyDescent="0.2">
      <c r="B140" s="177"/>
      <c r="C140" s="368"/>
      <c r="D140" s="361"/>
      <c r="E140" s="353" t="s">
        <v>261</v>
      </c>
      <c r="F140" s="353" t="s">
        <v>262</v>
      </c>
      <c r="G140" s="356" t="s">
        <v>263</v>
      </c>
      <c r="H140" s="353" t="s">
        <v>264</v>
      </c>
      <c r="I140" s="81">
        <v>44562</v>
      </c>
      <c r="J140" s="81">
        <v>44926</v>
      </c>
    </row>
    <row r="141" spans="2:10" ht="100.5" customHeight="1" x14ac:dyDescent="0.2">
      <c r="B141" s="177"/>
      <c r="C141" s="368"/>
      <c r="D141" s="362"/>
      <c r="E141" s="354" t="s">
        <v>266</v>
      </c>
      <c r="F141" s="353" t="s">
        <v>267</v>
      </c>
      <c r="G141" s="353" t="s">
        <v>268</v>
      </c>
      <c r="H141" s="353" t="s">
        <v>269</v>
      </c>
      <c r="I141" s="81">
        <v>44562</v>
      </c>
      <c r="J141" s="81">
        <v>44926</v>
      </c>
    </row>
    <row r="142" spans="2:10" ht="80.25" customHeight="1" x14ac:dyDescent="0.2">
      <c r="B142" s="177"/>
      <c r="C142" s="368"/>
      <c r="D142" s="353" t="s">
        <v>271</v>
      </c>
      <c r="E142" s="363" t="s">
        <v>272</v>
      </c>
      <c r="F142" s="353" t="s">
        <v>273</v>
      </c>
      <c r="G142" s="359" t="s">
        <v>274</v>
      </c>
      <c r="H142" s="353" t="s">
        <v>275</v>
      </c>
      <c r="I142" s="81">
        <v>44562</v>
      </c>
      <c r="J142" s="81">
        <v>44926</v>
      </c>
    </row>
    <row r="143" spans="2:10" ht="80.25" customHeight="1" x14ac:dyDescent="0.2">
      <c r="B143" s="177"/>
      <c r="C143" s="368"/>
      <c r="D143" s="364" t="s">
        <v>277</v>
      </c>
      <c r="E143" s="365" t="s">
        <v>278</v>
      </c>
      <c r="F143" s="366" t="s">
        <v>279</v>
      </c>
      <c r="G143" s="366" t="s">
        <v>280</v>
      </c>
      <c r="H143" s="366" t="s">
        <v>216</v>
      </c>
      <c r="I143" s="81">
        <v>44562</v>
      </c>
      <c r="J143" s="81">
        <v>44926</v>
      </c>
    </row>
    <row r="144" spans="2:10" ht="110.25" customHeight="1" x14ac:dyDescent="0.2">
      <c r="B144" s="178"/>
      <c r="C144" s="369"/>
      <c r="D144" s="353" t="s">
        <v>282</v>
      </c>
      <c r="E144" s="353" t="s">
        <v>283</v>
      </c>
      <c r="F144" s="353" t="s">
        <v>284</v>
      </c>
      <c r="G144" s="353" t="s">
        <v>285</v>
      </c>
      <c r="H144" s="353" t="s">
        <v>286</v>
      </c>
      <c r="I144" s="81">
        <v>44562</v>
      </c>
      <c r="J144" s="81">
        <v>44926</v>
      </c>
    </row>
    <row r="145" spans="2:11" ht="90.75" customHeight="1" x14ac:dyDescent="0.2">
      <c r="B145" s="277" t="s">
        <v>640</v>
      </c>
      <c r="C145" s="277" t="s">
        <v>8</v>
      </c>
      <c r="D145" s="278" t="s">
        <v>482</v>
      </c>
      <c r="E145" s="279" t="s">
        <v>483</v>
      </c>
      <c r="F145" s="280" t="s">
        <v>484</v>
      </c>
      <c r="G145" s="279" t="s">
        <v>485</v>
      </c>
      <c r="H145" s="15" t="s">
        <v>486</v>
      </c>
      <c r="I145" s="281">
        <v>44562</v>
      </c>
      <c r="J145" s="281">
        <v>44926</v>
      </c>
    </row>
    <row r="146" spans="2:11" ht="101.25" customHeight="1" x14ac:dyDescent="0.2">
      <c r="B146" s="277"/>
      <c r="C146" s="277"/>
      <c r="D146" s="278"/>
      <c r="E146" s="283" t="s">
        <v>488</v>
      </c>
      <c r="F146" s="284" t="s">
        <v>489</v>
      </c>
      <c r="G146" s="279" t="s">
        <v>490</v>
      </c>
      <c r="H146" s="15" t="s">
        <v>486</v>
      </c>
      <c r="I146" s="281">
        <v>44562</v>
      </c>
      <c r="J146" s="281">
        <v>44926</v>
      </c>
    </row>
    <row r="147" spans="2:11" ht="63.75" customHeight="1" x14ac:dyDescent="0.2">
      <c r="B147" s="277" t="s">
        <v>641</v>
      </c>
      <c r="C147" s="277" t="s">
        <v>17</v>
      </c>
      <c r="D147" s="285" t="s">
        <v>494</v>
      </c>
      <c r="E147" s="279" t="s">
        <v>495</v>
      </c>
      <c r="F147" s="280" t="s">
        <v>496</v>
      </c>
      <c r="G147" s="279" t="s">
        <v>497</v>
      </c>
      <c r="H147" s="15" t="s">
        <v>486</v>
      </c>
      <c r="I147" s="286">
        <v>44562</v>
      </c>
      <c r="J147" s="286">
        <v>44926</v>
      </c>
    </row>
    <row r="148" spans="2:11" ht="63.75" customHeight="1" x14ac:dyDescent="0.2">
      <c r="B148" s="277"/>
      <c r="C148" s="277"/>
      <c r="D148" s="285"/>
      <c r="E148" s="279" t="s">
        <v>498</v>
      </c>
      <c r="F148" s="280" t="s">
        <v>499</v>
      </c>
      <c r="G148" s="279" t="s">
        <v>500</v>
      </c>
      <c r="H148" s="15" t="s">
        <v>486</v>
      </c>
      <c r="I148" s="286">
        <v>44562</v>
      </c>
      <c r="J148" s="286">
        <v>44926</v>
      </c>
    </row>
    <row r="149" spans="2:11" ht="128.25" customHeight="1" x14ac:dyDescent="0.2">
      <c r="B149" s="277"/>
      <c r="C149" s="277"/>
      <c r="D149" s="280" t="s">
        <v>502</v>
      </c>
      <c r="E149" s="279" t="s">
        <v>503</v>
      </c>
      <c r="F149" s="280" t="s">
        <v>504</v>
      </c>
      <c r="G149" s="279" t="s">
        <v>505</v>
      </c>
      <c r="H149" s="15" t="s">
        <v>486</v>
      </c>
      <c r="I149" s="286">
        <v>44562</v>
      </c>
      <c r="J149" s="286">
        <v>44926</v>
      </c>
    </row>
    <row r="150" spans="2:11" ht="63.75" customHeight="1" x14ac:dyDescent="0.2">
      <c r="B150" s="277"/>
      <c r="C150" s="277"/>
      <c r="D150" s="285" t="s">
        <v>506</v>
      </c>
      <c r="E150" s="279" t="s">
        <v>507</v>
      </c>
      <c r="F150" s="280" t="s">
        <v>496</v>
      </c>
      <c r="G150" s="287" t="s">
        <v>508</v>
      </c>
      <c r="H150" s="15" t="s">
        <v>486</v>
      </c>
      <c r="I150" s="286">
        <v>44562</v>
      </c>
      <c r="J150" s="286">
        <v>44926</v>
      </c>
    </row>
    <row r="151" spans="2:11" ht="63.75" customHeight="1" x14ac:dyDescent="0.2">
      <c r="B151" s="277"/>
      <c r="C151" s="277"/>
      <c r="D151" s="285"/>
      <c r="E151" s="279" t="s">
        <v>509</v>
      </c>
      <c r="F151" s="280" t="s">
        <v>499</v>
      </c>
      <c r="G151" s="287"/>
      <c r="H151" s="15" t="s">
        <v>486</v>
      </c>
      <c r="I151" s="286">
        <v>44562</v>
      </c>
      <c r="J151" s="286">
        <v>44926</v>
      </c>
    </row>
    <row r="152" spans="2:11" ht="63.75" customHeight="1" x14ac:dyDescent="0.2">
      <c r="B152" s="277"/>
      <c r="C152" s="277" t="s">
        <v>26</v>
      </c>
      <c r="D152" s="288"/>
      <c r="E152" s="15" t="s">
        <v>512</v>
      </c>
      <c r="F152" s="279" t="s">
        <v>513</v>
      </c>
      <c r="G152" s="15" t="s">
        <v>514</v>
      </c>
      <c r="H152" s="15" t="s">
        <v>486</v>
      </c>
      <c r="I152" s="289">
        <v>44562</v>
      </c>
      <c r="J152" s="289">
        <v>44926</v>
      </c>
    </row>
    <row r="153" spans="2:11" ht="63.75" customHeight="1" x14ac:dyDescent="0.2">
      <c r="B153" s="277"/>
      <c r="C153" s="277"/>
      <c r="D153" s="291"/>
      <c r="E153" s="15" t="s">
        <v>516</v>
      </c>
      <c r="F153" s="279" t="s">
        <v>517</v>
      </c>
      <c r="G153" s="15" t="s">
        <v>518</v>
      </c>
      <c r="H153" s="15" t="s">
        <v>486</v>
      </c>
      <c r="I153" s="289">
        <v>44562</v>
      </c>
      <c r="J153" s="289">
        <v>44926</v>
      </c>
    </row>
    <row r="154" spans="2:11" ht="63.75" customHeight="1" x14ac:dyDescent="0.2">
      <c r="B154" s="277"/>
      <c r="C154" s="277"/>
      <c r="D154" s="291"/>
      <c r="E154" s="15" t="s">
        <v>520</v>
      </c>
      <c r="F154" s="279" t="s">
        <v>521</v>
      </c>
      <c r="G154" s="15" t="s">
        <v>522</v>
      </c>
      <c r="H154" s="15" t="s">
        <v>486</v>
      </c>
      <c r="I154" s="289">
        <v>44562</v>
      </c>
      <c r="J154" s="289">
        <v>44926</v>
      </c>
    </row>
    <row r="155" spans="2:11" ht="63.75" customHeight="1" x14ac:dyDescent="0.2">
      <c r="B155" s="277"/>
      <c r="C155" s="277"/>
      <c r="D155" s="293"/>
      <c r="E155" s="15" t="s">
        <v>524</v>
      </c>
      <c r="F155" s="279" t="s">
        <v>525</v>
      </c>
      <c r="G155" s="15" t="s">
        <v>526</v>
      </c>
      <c r="H155" s="15" t="s">
        <v>486</v>
      </c>
      <c r="I155" s="289">
        <v>44562</v>
      </c>
      <c r="J155" s="289">
        <v>44926</v>
      </c>
    </row>
    <row r="156" spans="2:11" ht="89.25" customHeight="1" x14ac:dyDescent="0.2">
      <c r="B156" s="294" t="s">
        <v>527</v>
      </c>
      <c r="C156" s="370" t="s">
        <v>527</v>
      </c>
      <c r="D156" s="295" t="s">
        <v>528</v>
      </c>
      <c r="E156" s="296" t="s">
        <v>529</v>
      </c>
      <c r="F156" s="297" t="s">
        <v>530</v>
      </c>
      <c r="G156" s="297" t="s">
        <v>531</v>
      </c>
      <c r="H156" s="296" t="s">
        <v>37</v>
      </c>
      <c r="I156" s="298">
        <v>44562</v>
      </c>
      <c r="J156" s="298">
        <v>44926</v>
      </c>
      <c r="K156" s="18"/>
    </row>
    <row r="157" spans="2:11" ht="56.25" customHeight="1" x14ac:dyDescent="0.2">
      <c r="B157" s="299"/>
      <c r="C157" s="371"/>
      <c r="D157" s="300"/>
      <c r="E157" s="301" t="s">
        <v>532</v>
      </c>
      <c r="F157" s="16" t="s">
        <v>533</v>
      </c>
      <c r="G157" s="16" t="s">
        <v>534</v>
      </c>
      <c r="H157" s="16" t="s">
        <v>37</v>
      </c>
      <c r="I157" s="17">
        <v>44562</v>
      </c>
      <c r="J157" s="17">
        <v>44926</v>
      </c>
      <c r="K157" s="18"/>
    </row>
    <row r="158" spans="2:11" ht="70.5" customHeight="1" x14ac:dyDescent="0.2">
      <c r="B158" s="299"/>
      <c r="C158" s="371"/>
      <c r="D158" s="300"/>
      <c r="E158" s="301" t="s">
        <v>535</v>
      </c>
      <c r="F158" s="16" t="s">
        <v>536</v>
      </c>
      <c r="G158" s="16" t="s">
        <v>537</v>
      </c>
      <c r="H158" s="16" t="s">
        <v>37</v>
      </c>
      <c r="I158" s="17">
        <v>44562</v>
      </c>
      <c r="J158" s="17">
        <v>44926</v>
      </c>
      <c r="K158" s="18"/>
    </row>
    <row r="159" spans="2:11" ht="92.25" customHeight="1" x14ac:dyDescent="0.2">
      <c r="B159" s="299"/>
      <c r="C159" s="371"/>
      <c r="D159" s="300" t="s">
        <v>538</v>
      </c>
      <c r="E159" s="301" t="s">
        <v>539</v>
      </c>
      <c r="F159" s="16" t="s">
        <v>540</v>
      </c>
      <c r="G159" s="16" t="s">
        <v>541</v>
      </c>
      <c r="H159" s="16" t="s">
        <v>37</v>
      </c>
      <c r="I159" s="17">
        <v>44562</v>
      </c>
      <c r="J159" s="17">
        <v>44926</v>
      </c>
      <c r="K159" s="18"/>
    </row>
    <row r="160" spans="2:11" ht="86.25" customHeight="1" x14ac:dyDescent="0.2">
      <c r="B160" s="299"/>
      <c r="C160" s="371"/>
      <c r="D160" s="300"/>
      <c r="E160" s="302" t="s">
        <v>542</v>
      </c>
      <c r="F160" s="303" t="s">
        <v>543</v>
      </c>
      <c r="G160" s="16" t="s">
        <v>544</v>
      </c>
      <c r="H160" s="16" t="s">
        <v>37</v>
      </c>
      <c r="I160" s="17">
        <v>44562</v>
      </c>
      <c r="J160" s="17">
        <v>44926</v>
      </c>
      <c r="K160" s="18"/>
    </row>
    <row r="161" spans="2:11" ht="105.75" customHeight="1" x14ac:dyDescent="0.2">
      <c r="B161" s="299"/>
      <c r="C161" s="371"/>
      <c r="D161" s="300" t="s">
        <v>545</v>
      </c>
      <c r="E161" s="301" t="s">
        <v>546</v>
      </c>
      <c r="F161" s="16" t="s">
        <v>547</v>
      </c>
      <c r="G161" s="16" t="s">
        <v>548</v>
      </c>
      <c r="H161" s="16" t="s">
        <v>37</v>
      </c>
      <c r="I161" s="17">
        <v>44562</v>
      </c>
      <c r="J161" s="17">
        <v>44926</v>
      </c>
      <c r="K161" s="18"/>
    </row>
    <row r="162" spans="2:11" ht="68.25" customHeight="1" x14ac:dyDescent="0.2">
      <c r="B162" s="299"/>
      <c r="C162" s="371"/>
      <c r="D162" s="300"/>
      <c r="E162" s="301" t="s">
        <v>549</v>
      </c>
      <c r="F162" s="16" t="s">
        <v>550</v>
      </c>
      <c r="G162" s="16" t="s">
        <v>551</v>
      </c>
      <c r="H162" s="16" t="s">
        <v>37</v>
      </c>
      <c r="I162" s="17">
        <v>44562</v>
      </c>
      <c r="J162" s="17">
        <v>44926</v>
      </c>
      <c r="K162" s="18"/>
    </row>
    <row r="163" spans="2:11" ht="88.5" customHeight="1" x14ac:dyDescent="0.2">
      <c r="B163" s="299"/>
      <c r="C163" s="294"/>
      <c r="D163" s="300"/>
      <c r="E163" s="301" t="s">
        <v>552</v>
      </c>
      <c r="F163" s="16" t="s">
        <v>553</v>
      </c>
      <c r="G163" s="16" t="s">
        <v>554</v>
      </c>
      <c r="H163" s="16" t="s">
        <v>37</v>
      </c>
      <c r="I163" s="17">
        <v>44562</v>
      </c>
      <c r="J163" s="17">
        <v>44926</v>
      </c>
      <c r="K163" s="18"/>
    </row>
    <row r="164" spans="2:11" ht="63.75" customHeight="1" x14ac:dyDescent="0.2">
      <c r="B164" s="174" t="s">
        <v>34</v>
      </c>
      <c r="C164" s="174" t="s">
        <v>35</v>
      </c>
      <c r="D164" s="120" t="s">
        <v>288</v>
      </c>
      <c r="E164" s="120" t="s">
        <v>289</v>
      </c>
      <c r="F164" s="120" t="s">
        <v>290</v>
      </c>
      <c r="G164" s="20" t="s">
        <v>291</v>
      </c>
      <c r="H164" s="120" t="s">
        <v>292</v>
      </c>
      <c r="I164" s="21">
        <v>44563</v>
      </c>
      <c r="J164" s="21" t="s">
        <v>293</v>
      </c>
    </row>
    <row r="165" spans="2:11" ht="60" customHeight="1" x14ac:dyDescent="0.2">
      <c r="B165" s="174"/>
      <c r="C165" s="174"/>
      <c r="D165" s="175" t="s">
        <v>294</v>
      </c>
      <c r="E165" s="120" t="s">
        <v>295</v>
      </c>
      <c r="F165" s="120" t="s">
        <v>296</v>
      </c>
      <c r="G165" s="105">
        <v>1</v>
      </c>
      <c r="H165" s="120" t="s">
        <v>292</v>
      </c>
      <c r="I165" s="21">
        <v>44564</v>
      </c>
      <c r="J165" s="21">
        <v>44681</v>
      </c>
    </row>
    <row r="166" spans="2:11" ht="60" x14ac:dyDescent="0.2">
      <c r="B166" s="174"/>
      <c r="C166" s="174"/>
      <c r="D166" s="175"/>
      <c r="E166" s="120" t="s">
        <v>297</v>
      </c>
      <c r="F166" s="120" t="s">
        <v>298</v>
      </c>
      <c r="G166" s="120" t="s">
        <v>299</v>
      </c>
      <c r="H166" s="120" t="s">
        <v>292</v>
      </c>
      <c r="I166" s="21">
        <v>44564</v>
      </c>
      <c r="J166" s="21">
        <v>44681</v>
      </c>
    </row>
    <row r="167" spans="2:11" ht="60" x14ac:dyDescent="0.2">
      <c r="B167" s="174"/>
      <c r="C167" s="174"/>
      <c r="D167" s="175"/>
      <c r="E167" s="120" t="s">
        <v>300</v>
      </c>
      <c r="F167" s="120" t="s">
        <v>301</v>
      </c>
      <c r="G167" s="120" t="s">
        <v>302</v>
      </c>
      <c r="H167" s="120" t="s">
        <v>292</v>
      </c>
      <c r="I167" s="21">
        <v>44563</v>
      </c>
      <c r="J167" s="21" t="s">
        <v>293</v>
      </c>
    </row>
    <row r="168" spans="2:11" ht="45" x14ac:dyDescent="0.2">
      <c r="B168" s="174"/>
      <c r="C168" s="174"/>
      <c r="D168" s="175" t="s">
        <v>303</v>
      </c>
      <c r="E168" s="120" t="s">
        <v>304</v>
      </c>
      <c r="F168" s="120" t="s">
        <v>305</v>
      </c>
      <c r="G168" s="120" t="s">
        <v>306</v>
      </c>
      <c r="H168" s="120" t="s">
        <v>292</v>
      </c>
      <c r="I168" s="21">
        <v>44563</v>
      </c>
      <c r="J168" s="120" t="s">
        <v>307</v>
      </c>
    </row>
    <row r="169" spans="2:11" ht="60" x14ac:dyDescent="0.2">
      <c r="B169" s="174"/>
      <c r="C169" s="174"/>
      <c r="D169" s="175"/>
      <c r="E169" s="120" t="s">
        <v>308</v>
      </c>
      <c r="F169" s="120" t="s">
        <v>309</v>
      </c>
      <c r="G169" s="120" t="s">
        <v>310</v>
      </c>
      <c r="H169" s="120" t="s">
        <v>292</v>
      </c>
      <c r="I169" s="21">
        <v>44563</v>
      </c>
      <c r="J169" s="21" t="s">
        <v>293</v>
      </c>
    </row>
    <row r="170" spans="2:11" ht="75" x14ac:dyDescent="0.2">
      <c r="B170" s="174"/>
      <c r="C170" s="174"/>
      <c r="D170" s="120" t="s">
        <v>311</v>
      </c>
      <c r="E170" s="120" t="s">
        <v>312</v>
      </c>
      <c r="F170" s="120" t="s">
        <v>313</v>
      </c>
      <c r="G170" s="120" t="s">
        <v>314</v>
      </c>
      <c r="H170" s="120" t="s">
        <v>292</v>
      </c>
      <c r="I170" s="21">
        <v>44563</v>
      </c>
      <c r="J170" s="21" t="s">
        <v>293</v>
      </c>
    </row>
    <row r="171" spans="2:11" ht="60" x14ac:dyDescent="0.2">
      <c r="B171" s="174"/>
      <c r="C171" s="174"/>
      <c r="D171" s="120" t="s">
        <v>315</v>
      </c>
      <c r="E171" s="120" t="s">
        <v>316</v>
      </c>
      <c r="F171" s="120" t="s">
        <v>317</v>
      </c>
      <c r="G171" s="120" t="s">
        <v>318</v>
      </c>
      <c r="H171" s="120" t="s">
        <v>292</v>
      </c>
      <c r="I171" s="21">
        <v>44562</v>
      </c>
      <c r="J171" s="21" t="s">
        <v>319</v>
      </c>
    </row>
    <row r="172" spans="2:11" ht="45" x14ac:dyDescent="0.2">
      <c r="B172" s="174"/>
      <c r="C172" s="174"/>
      <c r="D172" s="175" t="s">
        <v>320</v>
      </c>
      <c r="E172" s="120" t="s">
        <v>321</v>
      </c>
      <c r="F172" s="120" t="s">
        <v>322</v>
      </c>
      <c r="G172" s="120" t="s">
        <v>323</v>
      </c>
      <c r="H172" s="120" t="s">
        <v>292</v>
      </c>
      <c r="I172" s="21">
        <v>44562</v>
      </c>
      <c r="J172" s="21" t="s">
        <v>319</v>
      </c>
    </row>
    <row r="173" spans="2:11" ht="75" x14ac:dyDescent="0.2">
      <c r="B173" s="174"/>
      <c r="C173" s="174"/>
      <c r="D173" s="175"/>
      <c r="E173" s="120" t="s">
        <v>324</v>
      </c>
      <c r="F173" s="120" t="s">
        <v>325</v>
      </c>
      <c r="G173" s="120" t="s">
        <v>326</v>
      </c>
      <c r="H173" s="120" t="s">
        <v>292</v>
      </c>
      <c r="I173" s="21">
        <v>44562</v>
      </c>
      <c r="J173" s="21" t="s">
        <v>319</v>
      </c>
    </row>
    <row r="174" spans="2:11" ht="45" x14ac:dyDescent="0.2">
      <c r="B174" s="174"/>
      <c r="C174" s="174"/>
      <c r="D174" s="120" t="s">
        <v>327</v>
      </c>
      <c r="E174" s="120" t="s">
        <v>328</v>
      </c>
      <c r="F174" s="120" t="s">
        <v>329</v>
      </c>
      <c r="G174" s="120" t="s">
        <v>330</v>
      </c>
      <c r="H174" s="120" t="s">
        <v>292</v>
      </c>
      <c r="I174" s="21">
        <v>44563</v>
      </c>
      <c r="J174" s="21" t="s">
        <v>319</v>
      </c>
    </row>
    <row r="175" spans="2:11" ht="30" x14ac:dyDescent="0.2">
      <c r="B175" s="174"/>
      <c r="C175" s="174"/>
      <c r="D175" s="175" t="s">
        <v>331</v>
      </c>
      <c r="E175" s="120" t="s">
        <v>332</v>
      </c>
      <c r="F175" s="120" t="s">
        <v>333</v>
      </c>
      <c r="G175" s="107">
        <v>1</v>
      </c>
      <c r="H175" s="120" t="s">
        <v>292</v>
      </c>
      <c r="I175" s="21">
        <v>44563</v>
      </c>
      <c r="J175" s="21" t="s">
        <v>319</v>
      </c>
    </row>
    <row r="176" spans="2:11" ht="60" x14ac:dyDescent="0.2">
      <c r="B176" s="174"/>
      <c r="C176" s="174"/>
      <c r="D176" s="175"/>
      <c r="E176" s="120" t="s">
        <v>334</v>
      </c>
      <c r="F176" s="120" t="s">
        <v>335</v>
      </c>
      <c r="G176" s="107">
        <v>1</v>
      </c>
      <c r="H176" s="120" t="s">
        <v>292</v>
      </c>
      <c r="I176" s="21">
        <v>44563</v>
      </c>
      <c r="J176" s="21" t="s">
        <v>319</v>
      </c>
    </row>
    <row r="177" spans="2:10" ht="60" x14ac:dyDescent="0.2">
      <c r="B177" s="174"/>
      <c r="C177" s="174"/>
      <c r="D177" s="175" t="s">
        <v>336</v>
      </c>
      <c r="E177" s="120" t="s">
        <v>337</v>
      </c>
      <c r="F177" s="120" t="s">
        <v>338</v>
      </c>
      <c r="G177" s="120" t="s">
        <v>339</v>
      </c>
      <c r="H177" s="120" t="s">
        <v>292</v>
      </c>
      <c r="I177" s="21">
        <v>44563</v>
      </c>
      <c r="J177" s="21" t="s">
        <v>340</v>
      </c>
    </row>
    <row r="178" spans="2:10" ht="75" x14ac:dyDescent="0.2">
      <c r="B178" s="174"/>
      <c r="C178" s="174"/>
      <c r="D178" s="175"/>
      <c r="E178" s="120" t="s">
        <v>341</v>
      </c>
      <c r="F178" s="120" t="s">
        <v>342</v>
      </c>
      <c r="G178" s="120" t="s">
        <v>343</v>
      </c>
      <c r="H178" s="120" t="s">
        <v>292</v>
      </c>
      <c r="I178" s="21">
        <v>44563</v>
      </c>
      <c r="J178" s="21" t="s">
        <v>293</v>
      </c>
    </row>
  </sheetData>
  <mergeCells count="135">
    <mergeCell ref="G150:G151"/>
    <mergeCell ref="C152:C155"/>
    <mergeCell ref="D152:D155"/>
    <mergeCell ref="B156:B163"/>
    <mergeCell ref="C24:C32"/>
    <mergeCell ref="D25:D27"/>
    <mergeCell ref="D28:D29"/>
    <mergeCell ref="D30:D31"/>
    <mergeCell ref="C33:C34"/>
    <mergeCell ref="D161:D163"/>
    <mergeCell ref="D159:D160"/>
    <mergeCell ref="D156:D158"/>
    <mergeCell ref="C156:C163"/>
    <mergeCell ref="B24:B34"/>
    <mergeCell ref="B124:B128"/>
    <mergeCell ref="C124:C127"/>
    <mergeCell ref="D124:D127"/>
    <mergeCell ref="B129:B130"/>
    <mergeCell ref="C129:C130"/>
    <mergeCell ref="B145:B146"/>
    <mergeCell ref="C145:C146"/>
    <mergeCell ref="D145:D146"/>
    <mergeCell ref="B147:B155"/>
    <mergeCell ref="C147:C151"/>
    <mergeCell ref="D147:D148"/>
    <mergeCell ref="D150:D151"/>
    <mergeCell ref="B111:B117"/>
    <mergeCell ref="C111:C112"/>
    <mergeCell ref="C113:C117"/>
    <mergeCell ref="D113:D114"/>
    <mergeCell ref="B118:B123"/>
    <mergeCell ref="C118:C123"/>
    <mergeCell ref="D118:D119"/>
    <mergeCell ref="D121:D123"/>
    <mergeCell ref="B164:B178"/>
    <mergeCell ref="C164:C178"/>
    <mergeCell ref="D165:D167"/>
    <mergeCell ref="D168:D169"/>
    <mergeCell ref="D172:D173"/>
    <mergeCell ref="D175:D176"/>
    <mergeCell ref="D177:D178"/>
    <mergeCell ref="B131:B144"/>
    <mergeCell ref="C131:C137"/>
    <mergeCell ref="D131:D133"/>
    <mergeCell ref="D135:D136"/>
    <mergeCell ref="C138:C144"/>
    <mergeCell ref="D138:D141"/>
    <mergeCell ref="I103:I110"/>
    <mergeCell ref="J103:J110"/>
    <mergeCell ref="C36:C50"/>
    <mergeCell ref="B36:B110"/>
    <mergeCell ref="D103:D110"/>
    <mergeCell ref="E103:E110"/>
    <mergeCell ref="F103:F110"/>
    <mergeCell ref="G103:G110"/>
    <mergeCell ref="H103:H110"/>
    <mergeCell ref="I89:I95"/>
    <mergeCell ref="J89:J95"/>
    <mergeCell ref="D96:D102"/>
    <mergeCell ref="E96:E102"/>
    <mergeCell ref="F96:F102"/>
    <mergeCell ref="G96:G102"/>
    <mergeCell ref="H96:H102"/>
    <mergeCell ref="I96:I102"/>
    <mergeCell ref="J96:J102"/>
    <mergeCell ref="D89:D95"/>
    <mergeCell ref="E89:E95"/>
    <mergeCell ref="F89:F95"/>
    <mergeCell ref="G89:G95"/>
    <mergeCell ref="H89:H95"/>
    <mergeCell ref="I75:I81"/>
    <mergeCell ref="J75:J81"/>
    <mergeCell ref="D82:D88"/>
    <mergeCell ref="E82:E88"/>
    <mergeCell ref="F82:F88"/>
    <mergeCell ref="G82:G88"/>
    <mergeCell ref="H82:H88"/>
    <mergeCell ref="I82:I88"/>
    <mergeCell ref="J82:J88"/>
    <mergeCell ref="D75:D81"/>
    <mergeCell ref="E75:E81"/>
    <mergeCell ref="F75:F81"/>
    <mergeCell ref="G75:G81"/>
    <mergeCell ref="H75:H81"/>
    <mergeCell ref="I63:I68"/>
    <mergeCell ref="J63:J68"/>
    <mergeCell ref="D69:D74"/>
    <mergeCell ref="E69:E74"/>
    <mergeCell ref="F69:F74"/>
    <mergeCell ref="G69:G74"/>
    <mergeCell ref="H69:H74"/>
    <mergeCell ref="I69:I74"/>
    <mergeCell ref="J69:J74"/>
    <mergeCell ref="D63:D68"/>
    <mergeCell ref="E63:E68"/>
    <mergeCell ref="F63:F68"/>
    <mergeCell ref="G63:G68"/>
    <mergeCell ref="H63:H68"/>
    <mergeCell ref="I45:I50"/>
    <mergeCell ref="J45:J50"/>
    <mergeCell ref="I51:I56"/>
    <mergeCell ref="J51:J56"/>
    <mergeCell ref="D57:D62"/>
    <mergeCell ref="E57:E62"/>
    <mergeCell ref="F57:F62"/>
    <mergeCell ref="G57:G62"/>
    <mergeCell ref="H57:H62"/>
    <mergeCell ref="I57:I62"/>
    <mergeCell ref="J57:J62"/>
    <mergeCell ref="D51:D56"/>
    <mergeCell ref="E51:E56"/>
    <mergeCell ref="F51:F56"/>
    <mergeCell ref="G51:G56"/>
    <mergeCell ref="H51:H56"/>
    <mergeCell ref="D2:J4"/>
    <mergeCell ref="B2:C4"/>
    <mergeCell ref="D10:D12"/>
    <mergeCell ref="D13:D15"/>
    <mergeCell ref="C10:C18"/>
    <mergeCell ref="C20:C21"/>
    <mergeCell ref="B10:B18"/>
    <mergeCell ref="B19:B21"/>
    <mergeCell ref="D36:D37"/>
    <mergeCell ref="D38:D44"/>
    <mergeCell ref="E38:E44"/>
    <mergeCell ref="F38:F44"/>
    <mergeCell ref="G38:G44"/>
    <mergeCell ref="H38:H44"/>
    <mergeCell ref="I38:I44"/>
    <mergeCell ref="J38:J44"/>
    <mergeCell ref="D45:D50"/>
    <mergeCell ref="E45:E50"/>
    <mergeCell ref="F45:F50"/>
    <mergeCell ref="G45:G50"/>
    <mergeCell ref="H45:H50"/>
  </mergeCells>
  <pageMargins left="0.70866141732283472" right="0.70866141732283472" top="0.74803149606299213" bottom="0.74803149606299213" header="0.31496062992125984" footer="0.31496062992125984"/>
  <pageSetup paperSize="9" scale="38" orientation="landscape" r:id="rId1"/>
  <rowBreaks count="7" manualBreakCount="7">
    <brk id="23" max="9" man="1"/>
    <brk id="35" max="9" man="1"/>
    <brk id="110" max="9" man="1"/>
    <brk id="130" max="9" man="1"/>
    <brk id="144" max="9" man="1"/>
    <brk id="155" max="9" man="1"/>
    <brk id="163"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6C5ED-87D6-4CC8-8196-6218C86DA934}">
  <dimension ref="B1:W27"/>
  <sheetViews>
    <sheetView showGridLines="0" topLeftCell="A10" zoomScale="55" zoomScaleNormal="55" workbookViewId="0">
      <selection activeCell="G14" sqref="G14"/>
    </sheetView>
  </sheetViews>
  <sheetFormatPr baseColWidth="10" defaultRowHeight="15" x14ac:dyDescent="0.25"/>
  <cols>
    <col min="2" max="2" width="31.140625" customWidth="1"/>
    <col min="3" max="3" width="57.28515625" customWidth="1"/>
    <col min="4" max="4" width="42.28515625" customWidth="1"/>
    <col min="5" max="5" width="31" customWidth="1"/>
    <col min="6" max="6" width="27.28515625" customWidth="1"/>
    <col min="7" max="7" width="25.85546875" customWidth="1"/>
    <col min="8" max="8" width="20.85546875" customWidth="1"/>
    <col min="9" max="9" width="25.5703125" customWidth="1"/>
    <col min="10" max="10" width="29.42578125" customWidth="1"/>
    <col min="11" max="11" width="35" customWidth="1"/>
    <col min="12" max="12" width="32.85546875" customWidth="1"/>
    <col min="13" max="13" width="50.42578125" customWidth="1"/>
    <col min="14" max="14" width="34.28515625" customWidth="1"/>
    <col min="15" max="15" width="32.42578125" customWidth="1"/>
    <col min="16" max="16" width="38.140625" customWidth="1"/>
    <col min="17" max="17" width="27.5703125" customWidth="1"/>
    <col min="18" max="18" width="22" customWidth="1"/>
    <col min="19" max="19" width="21.28515625" customWidth="1"/>
    <col min="20" max="20" width="25.7109375" customWidth="1"/>
    <col min="21" max="21" width="22.28515625" customWidth="1"/>
    <col min="22" max="22" width="23.42578125" customWidth="1"/>
    <col min="23" max="23" width="17" customWidth="1"/>
  </cols>
  <sheetData>
    <row r="1" spans="2:23" ht="15.75" thickBot="1" x14ac:dyDescent="0.3"/>
    <row r="2" spans="2:23" x14ac:dyDescent="0.25">
      <c r="B2" s="144"/>
      <c r="C2" s="144"/>
      <c r="D2" s="135" t="s">
        <v>62</v>
      </c>
      <c r="E2" s="136"/>
      <c r="F2" s="136"/>
      <c r="G2" s="136"/>
      <c r="H2" s="136"/>
      <c r="I2" s="136"/>
      <c r="J2" s="136"/>
    </row>
    <row r="3" spans="2:23" ht="45.75" customHeight="1" x14ac:dyDescent="0.25">
      <c r="B3" s="145"/>
      <c r="C3" s="145"/>
      <c r="D3" s="137"/>
      <c r="E3" s="137"/>
      <c r="F3" s="137"/>
      <c r="G3" s="137"/>
      <c r="H3" s="137"/>
      <c r="I3" s="137"/>
      <c r="J3" s="137"/>
    </row>
    <row r="4" spans="2:23" ht="15.75" thickBot="1" x14ac:dyDescent="0.3">
      <c r="B4" s="146"/>
      <c r="C4" s="146"/>
      <c r="D4" s="138"/>
      <c r="E4" s="138"/>
      <c r="F4" s="138"/>
      <c r="G4" s="138"/>
      <c r="H4" s="138"/>
      <c r="I4" s="138"/>
      <c r="J4" s="138"/>
    </row>
    <row r="5" spans="2:23" ht="16.5" thickBot="1" x14ac:dyDescent="0.3">
      <c r="B5" s="28" t="s">
        <v>43</v>
      </c>
      <c r="C5" s="108" t="s">
        <v>344</v>
      </c>
      <c r="D5" s="62"/>
      <c r="E5" s="62"/>
      <c r="F5" s="62"/>
      <c r="G5" s="62"/>
      <c r="H5" s="62"/>
      <c r="I5" s="62"/>
      <c r="J5" s="62"/>
    </row>
    <row r="6" spans="2:23" ht="16.5" thickBot="1" x14ac:dyDescent="0.3">
      <c r="B6" s="49"/>
      <c r="C6" s="30" t="s">
        <v>345</v>
      </c>
      <c r="D6" s="62"/>
      <c r="E6" s="62"/>
      <c r="F6" s="62"/>
      <c r="G6" s="62"/>
      <c r="H6" s="62"/>
      <c r="I6" s="62"/>
      <c r="J6" s="62"/>
    </row>
    <row r="7" spans="2:23" ht="16.5" thickBot="1" x14ac:dyDescent="0.3">
      <c r="B7" s="49"/>
      <c r="C7" s="49"/>
      <c r="D7" s="62"/>
      <c r="E7" s="62"/>
      <c r="F7" s="62"/>
      <c r="G7" s="62"/>
      <c r="H7" s="62"/>
      <c r="I7" s="62"/>
      <c r="J7" s="62"/>
    </row>
    <row r="8" spans="2:23" ht="16.5" thickBot="1" x14ac:dyDescent="0.3">
      <c r="B8" s="25" t="s">
        <v>47</v>
      </c>
      <c r="C8" s="25" t="s">
        <v>346</v>
      </c>
      <c r="D8" s="62"/>
      <c r="E8" s="62"/>
      <c r="F8" s="62"/>
      <c r="G8" s="62"/>
      <c r="H8" s="62"/>
      <c r="I8" s="62"/>
      <c r="J8" s="62"/>
    </row>
    <row r="9" spans="2:23" ht="15.75" x14ac:dyDescent="0.25">
      <c r="B9" s="109"/>
      <c r="C9" s="109"/>
      <c r="D9" s="62"/>
      <c r="E9" s="62"/>
      <c r="F9" s="62"/>
      <c r="G9" s="62"/>
      <c r="H9" s="62"/>
      <c r="I9" s="62"/>
      <c r="J9" s="62"/>
    </row>
    <row r="10" spans="2:23" ht="16.5" thickBot="1" x14ac:dyDescent="0.3">
      <c r="B10" s="109"/>
      <c r="C10" s="109"/>
      <c r="D10" s="62"/>
      <c r="E10" s="62"/>
      <c r="F10" s="62"/>
      <c r="G10" s="62"/>
      <c r="H10" s="62"/>
      <c r="I10" s="62"/>
      <c r="J10" s="62"/>
    </row>
    <row r="11" spans="2:23" ht="39.75" customHeight="1" thickBot="1" x14ac:dyDescent="0.3">
      <c r="B11" s="191" t="s">
        <v>18</v>
      </c>
      <c r="C11" s="193" t="s">
        <v>15</v>
      </c>
      <c r="D11" s="191" t="s">
        <v>0</v>
      </c>
      <c r="E11" s="191" t="s">
        <v>1</v>
      </c>
      <c r="F11" s="191" t="s">
        <v>2</v>
      </c>
      <c r="G11" s="191" t="s">
        <v>3</v>
      </c>
      <c r="H11" s="191" t="s">
        <v>4</v>
      </c>
      <c r="I11" s="193" t="s">
        <v>5</v>
      </c>
      <c r="J11" s="193" t="s">
        <v>6</v>
      </c>
      <c r="K11" s="195" t="s">
        <v>38</v>
      </c>
      <c r="L11" s="195"/>
      <c r="M11" s="195"/>
      <c r="N11" s="195" t="s">
        <v>54</v>
      </c>
      <c r="O11" s="195"/>
      <c r="P11" s="195"/>
      <c r="Q11" s="195" t="s">
        <v>55</v>
      </c>
      <c r="R11" s="195"/>
      <c r="S11" s="195"/>
      <c r="T11" s="195" t="s">
        <v>56</v>
      </c>
      <c r="U11" s="195"/>
      <c r="V11" s="195"/>
      <c r="W11" s="188" t="s">
        <v>59</v>
      </c>
    </row>
    <row r="12" spans="2:23" ht="39.75" customHeight="1" thickBot="1" x14ac:dyDescent="0.3">
      <c r="B12" s="196"/>
      <c r="C12" s="231"/>
      <c r="D12" s="196"/>
      <c r="E12" s="196"/>
      <c r="F12" s="196"/>
      <c r="G12" s="196"/>
      <c r="H12" s="196"/>
      <c r="I12" s="231"/>
      <c r="J12" s="231"/>
      <c r="K12" s="52" t="s">
        <v>51</v>
      </c>
      <c r="L12" s="52" t="s">
        <v>52</v>
      </c>
      <c r="M12" s="52" t="s">
        <v>53</v>
      </c>
      <c r="N12" s="52" t="s">
        <v>51</v>
      </c>
      <c r="O12" s="52" t="s">
        <v>52</v>
      </c>
      <c r="P12" s="52" t="s">
        <v>53</v>
      </c>
      <c r="Q12" s="51" t="s">
        <v>51</v>
      </c>
      <c r="R12" s="51" t="s">
        <v>52</v>
      </c>
      <c r="S12" s="51" t="s">
        <v>53</v>
      </c>
      <c r="T12" s="51" t="s">
        <v>57</v>
      </c>
      <c r="U12" s="51" t="s">
        <v>58</v>
      </c>
      <c r="V12" s="51" t="s">
        <v>53</v>
      </c>
      <c r="W12" s="188"/>
    </row>
    <row r="13" spans="2:23" s="24" customFormat="1" ht="144" customHeight="1" x14ac:dyDescent="0.2">
      <c r="B13" s="174" t="s">
        <v>34</v>
      </c>
      <c r="C13" s="174" t="s">
        <v>35</v>
      </c>
      <c r="D13" s="19" t="s">
        <v>288</v>
      </c>
      <c r="E13" s="19" t="s">
        <v>289</v>
      </c>
      <c r="F13" s="19" t="s">
        <v>290</v>
      </c>
      <c r="G13" s="20" t="s">
        <v>291</v>
      </c>
      <c r="H13" s="19" t="s">
        <v>292</v>
      </c>
      <c r="I13" s="21">
        <v>44563</v>
      </c>
      <c r="J13" s="21" t="s">
        <v>293</v>
      </c>
      <c r="K13" s="110" t="s">
        <v>347</v>
      </c>
      <c r="L13" s="111">
        <f>1/2</f>
        <v>0.5</v>
      </c>
      <c r="M13" s="112" t="s">
        <v>348</v>
      </c>
      <c r="N13" s="110"/>
      <c r="O13" s="113">
        <v>0.5</v>
      </c>
      <c r="P13" s="112" t="s">
        <v>349</v>
      </c>
      <c r="Q13" s="114"/>
      <c r="R13" s="114"/>
      <c r="S13" s="114"/>
      <c r="T13" s="114"/>
      <c r="U13" s="114"/>
      <c r="V13" s="114"/>
      <c r="W13" s="114"/>
    </row>
    <row r="14" spans="2:23" s="24" customFormat="1" ht="144" customHeight="1" x14ac:dyDescent="0.2">
      <c r="B14" s="174"/>
      <c r="C14" s="174"/>
      <c r="D14" s="175" t="s">
        <v>294</v>
      </c>
      <c r="E14" s="19" t="s">
        <v>295</v>
      </c>
      <c r="F14" s="19" t="s">
        <v>296</v>
      </c>
      <c r="G14" s="105">
        <v>1</v>
      </c>
      <c r="H14" s="19" t="s">
        <v>292</v>
      </c>
      <c r="I14" s="21">
        <v>44564</v>
      </c>
      <c r="J14" s="21">
        <v>44681</v>
      </c>
      <c r="K14" s="39" t="s">
        <v>350</v>
      </c>
      <c r="L14" s="40">
        <v>1</v>
      </c>
      <c r="M14" s="112" t="s">
        <v>351</v>
      </c>
      <c r="N14" s="39"/>
      <c r="O14" s="46">
        <v>1</v>
      </c>
      <c r="P14" s="39" t="s">
        <v>352</v>
      </c>
      <c r="Q14" s="41"/>
      <c r="R14" s="41"/>
      <c r="S14" s="41"/>
      <c r="T14" s="41"/>
      <c r="U14" s="41"/>
      <c r="V14" s="41"/>
      <c r="W14" s="41"/>
    </row>
    <row r="15" spans="2:23" s="24" customFormat="1" ht="256.5" customHeight="1" x14ac:dyDescent="0.2">
      <c r="B15" s="174"/>
      <c r="C15" s="174"/>
      <c r="D15" s="175"/>
      <c r="E15" s="19" t="s">
        <v>297</v>
      </c>
      <c r="F15" s="19" t="s">
        <v>298</v>
      </c>
      <c r="G15" s="19" t="s">
        <v>299</v>
      </c>
      <c r="H15" s="19" t="s">
        <v>292</v>
      </c>
      <c r="I15" s="21">
        <v>44564</v>
      </c>
      <c r="J15" s="21">
        <v>44681</v>
      </c>
      <c r="K15" s="37" t="s">
        <v>353</v>
      </c>
      <c r="L15" s="38">
        <v>1</v>
      </c>
      <c r="M15" s="112" t="s">
        <v>354</v>
      </c>
      <c r="N15" s="37"/>
      <c r="O15" s="46">
        <v>1</v>
      </c>
      <c r="P15" s="39" t="s">
        <v>352</v>
      </c>
      <c r="Q15" s="41"/>
      <c r="R15" s="41"/>
      <c r="S15" s="41"/>
      <c r="T15" s="41"/>
      <c r="U15" s="41"/>
      <c r="V15" s="41"/>
      <c r="W15" s="41"/>
    </row>
    <row r="16" spans="2:23" s="24" customFormat="1" ht="150" x14ac:dyDescent="0.2">
      <c r="B16" s="174"/>
      <c r="C16" s="174"/>
      <c r="D16" s="175"/>
      <c r="E16" s="19" t="s">
        <v>300</v>
      </c>
      <c r="F16" s="19" t="s">
        <v>301</v>
      </c>
      <c r="G16" s="19" t="s">
        <v>302</v>
      </c>
      <c r="H16" s="19" t="s">
        <v>292</v>
      </c>
      <c r="I16" s="21">
        <v>44563</v>
      </c>
      <c r="J16" s="21" t="s">
        <v>293</v>
      </c>
      <c r="K16" s="39">
        <v>0</v>
      </c>
      <c r="L16" s="39">
        <v>0</v>
      </c>
      <c r="M16" s="39" t="s">
        <v>355</v>
      </c>
      <c r="N16" s="112" t="s">
        <v>356</v>
      </c>
      <c r="O16" s="46">
        <f>4/7</f>
        <v>0.5714285714285714</v>
      </c>
      <c r="P16" s="112" t="s">
        <v>357</v>
      </c>
      <c r="Q16" s="41"/>
      <c r="R16" s="41"/>
      <c r="S16" s="41"/>
      <c r="T16" s="41"/>
      <c r="U16" s="41"/>
      <c r="V16" s="41"/>
      <c r="W16" s="41"/>
    </row>
    <row r="17" spans="2:23" s="24" customFormat="1" ht="210.75" customHeight="1" x14ac:dyDescent="0.2">
      <c r="B17" s="174"/>
      <c r="C17" s="174"/>
      <c r="D17" s="175" t="s">
        <v>303</v>
      </c>
      <c r="E17" s="19" t="s">
        <v>304</v>
      </c>
      <c r="F17" s="19" t="s">
        <v>305</v>
      </c>
      <c r="G17" s="19" t="s">
        <v>306</v>
      </c>
      <c r="H17" s="19" t="s">
        <v>292</v>
      </c>
      <c r="I17" s="21">
        <v>44563</v>
      </c>
      <c r="J17" s="19" t="s">
        <v>307</v>
      </c>
      <c r="K17" s="39">
        <v>0</v>
      </c>
      <c r="L17" s="39">
        <v>0</v>
      </c>
      <c r="M17" s="112" t="s">
        <v>358</v>
      </c>
      <c r="N17" s="112" t="s">
        <v>359</v>
      </c>
      <c r="O17" s="46">
        <v>1</v>
      </c>
      <c r="P17" s="112" t="s">
        <v>360</v>
      </c>
      <c r="Q17" s="41"/>
      <c r="R17" s="41"/>
      <c r="S17" s="41"/>
      <c r="T17" s="41"/>
      <c r="U17" s="41"/>
      <c r="V17" s="41"/>
      <c r="W17" s="41"/>
    </row>
    <row r="18" spans="2:23" s="24" customFormat="1" ht="87.75" customHeight="1" x14ac:dyDescent="0.2">
      <c r="B18" s="174"/>
      <c r="C18" s="174"/>
      <c r="D18" s="175"/>
      <c r="E18" s="19" t="s">
        <v>308</v>
      </c>
      <c r="F18" s="19" t="s">
        <v>309</v>
      </c>
      <c r="G18" s="19" t="s">
        <v>310</v>
      </c>
      <c r="H18" s="19" t="s">
        <v>292</v>
      </c>
      <c r="I18" s="21">
        <v>44563</v>
      </c>
      <c r="J18" s="21" t="s">
        <v>293</v>
      </c>
      <c r="K18" s="39">
        <v>0</v>
      </c>
      <c r="L18" s="39">
        <v>0</v>
      </c>
      <c r="M18" s="39" t="s">
        <v>355</v>
      </c>
      <c r="N18" s="39">
        <v>0</v>
      </c>
      <c r="O18" s="39">
        <v>0</v>
      </c>
      <c r="P18" s="112" t="s">
        <v>361</v>
      </c>
      <c r="Q18" s="41"/>
      <c r="R18" s="41"/>
      <c r="S18" s="41"/>
      <c r="T18" s="41"/>
      <c r="U18" s="41"/>
      <c r="V18" s="41"/>
      <c r="W18" s="41"/>
    </row>
    <row r="19" spans="2:23" s="24" customFormat="1" ht="117" customHeight="1" x14ac:dyDescent="0.2">
      <c r="B19" s="174"/>
      <c r="C19" s="174"/>
      <c r="D19" s="19" t="s">
        <v>311</v>
      </c>
      <c r="E19" s="19" t="s">
        <v>312</v>
      </c>
      <c r="F19" s="19" t="s">
        <v>313</v>
      </c>
      <c r="G19" s="19" t="s">
        <v>314</v>
      </c>
      <c r="H19" s="19" t="s">
        <v>292</v>
      </c>
      <c r="I19" s="21">
        <v>44563</v>
      </c>
      <c r="J19" s="21" t="s">
        <v>293</v>
      </c>
      <c r="K19" s="39">
        <v>0</v>
      </c>
      <c r="L19" s="39">
        <v>0</v>
      </c>
      <c r="M19" s="39" t="s">
        <v>355</v>
      </c>
      <c r="N19" s="115">
        <f>1/3</f>
        <v>0.33333333333333331</v>
      </c>
      <c r="O19" s="40">
        <f>1/3</f>
        <v>0.33333333333333331</v>
      </c>
      <c r="P19" s="112" t="s">
        <v>362</v>
      </c>
      <c r="Q19" s="41"/>
      <c r="R19" s="41"/>
      <c r="S19" s="41"/>
      <c r="T19" s="41"/>
      <c r="U19" s="41"/>
      <c r="V19" s="41"/>
      <c r="W19" s="41"/>
    </row>
    <row r="20" spans="2:23" s="24" customFormat="1" ht="235.5" customHeight="1" x14ac:dyDescent="0.2">
      <c r="B20" s="174"/>
      <c r="C20" s="174"/>
      <c r="D20" s="19" t="s">
        <v>315</v>
      </c>
      <c r="E20" s="19" t="s">
        <v>316</v>
      </c>
      <c r="F20" s="19" t="s">
        <v>317</v>
      </c>
      <c r="G20" s="19" t="s">
        <v>318</v>
      </c>
      <c r="H20" s="19" t="s">
        <v>292</v>
      </c>
      <c r="I20" s="21">
        <v>44562</v>
      </c>
      <c r="J20" s="21" t="s">
        <v>319</v>
      </c>
      <c r="K20" s="39">
        <v>0.5</v>
      </c>
      <c r="L20" s="116">
        <v>0.5</v>
      </c>
      <c r="M20" s="112" t="s">
        <v>363</v>
      </c>
      <c r="N20" s="40">
        <f>1/1</f>
        <v>1</v>
      </c>
      <c r="O20" s="46">
        <v>1</v>
      </c>
      <c r="P20" s="112" t="s">
        <v>364</v>
      </c>
      <c r="Q20" s="41"/>
      <c r="R20" s="41"/>
      <c r="S20" s="41"/>
      <c r="T20" s="41"/>
      <c r="U20" s="41"/>
      <c r="V20" s="41"/>
      <c r="W20" s="41"/>
    </row>
    <row r="21" spans="2:23" s="24" customFormat="1" ht="108.75" customHeight="1" x14ac:dyDescent="0.2">
      <c r="B21" s="174"/>
      <c r="C21" s="174"/>
      <c r="D21" s="175" t="s">
        <v>320</v>
      </c>
      <c r="E21" s="19" t="s">
        <v>321</v>
      </c>
      <c r="F21" s="19" t="s">
        <v>322</v>
      </c>
      <c r="G21" s="19" t="s">
        <v>323</v>
      </c>
      <c r="H21" s="19" t="s">
        <v>292</v>
      </c>
      <c r="I21" s="21">
        <v>44562</v>
      </c>
      <c r="J21" s="21" t="s">
        <v>319</v>
      </c>
      <c r="K21" s="39">
        <f>2/5</f>
        <v>0.4</v>
      </c>
      <c r="L21" s="46">
        <v>0.4</v>
      </c>
      <c r="M21" s="112" t="s">
        <v>365</v>
      </c>
      <c r="N21" s="41"/>
      <c r="O21" s="46">
        <v>0.4</v>
      </c>
      <c r="P21" s="112" t="s">
        <v>366</v>
      </c>
      <c r="Q21" s="41"/>
      <c r="R21" s="41"/>
      <c r="S21" s="41"/>
      <c r="T21" s="41"/>
      <c r="U21" s="41"/>
      <c r="V21" s="41"/>
      <c r="W21" s="41"/>
    </row>
    <row r="22" spans="2:23" s="24" customFormat="1" ht="105" x14ac:dyDescent="0.2">
      <c r="B22" s="174"/>
      <c r="C22" s="174"/>
      <c r="D22" s="175"/>
      <c r="E22" s="19" t="s">
        <v>324</v>
      </c>
      <c r="F22" s="19" t="s">
        <v>325</v>
      </c>
      <c r="G22" s="19" t="s">
        <v>326</v>
      </c>
      <c r="H22" s="19" t="s">
        <v>292</v>
      </c>
      <c r="I22" s="21">
        <v>44562</v>
      </c>
      <c r="J22" s="21" t="s">
        <v>319</v>
      </c>
      <c r="K22" s="39">
        <f>0.25</f>
        <v>0.25</v>
      </c>
      <c r="L22" s="46">
        <v>0.25</v>
      </c>
      <c r="M22" s="112" t="s">
        <v>367</v>
      </c>
      <c r="N22" s="39">
        <v>0.5</v>
      </c>
      <c r="O22" s="46">
        <v>0.5</v>
      </c>
      <c r="P22" s="112" t="s">
        <v>368</v>
      </c>
      <c r="Q22" s="41"/>
      <c r="R22" s="41"/>
      <c r="S22" s="41"/>
      <c r="T22" s="41"/>
      <c r="U22" s="41"/>
      <c r="V22" s="41"/>
      <c r="W22" s="41"/>
    </row>
    <row r="23" spans="2:23" s="24" customFormat="1" ht="245.25" customHeight="1" x14ac:dyDescent="0.2">
      <c r="B23" s="174"/>
      <c r="C23" s="174"/>
      <c r="D23" s="106" t="s">
        <v>327</v>
      </c>
      <c r="E23" s="19" t="s">
        <v>328</v>
      </c>
      <c r="F23" s="19" t="s">
        <v>329</v>
      </c>
      <c r="G23" s="19" t="s">
        <v>330</v>
      </c>
      <c r="H23" s="19" t="s">
        <v>292</v>
      </c>
      <c r="I23" s="21">
        <v>44563</v>
      </c>
      <c r="J23" s="21" t="s">
        <v>319</v>
      </c>
      <c r="K23" s="117">
        <f>1/3</f>
        <v>0.33333333333333331</v>
      </c>
      <c r="L23" s="46">
        <v>0.33</v>
      </c>
      <c r="M23" s="112" t="s">
        <v>369</v>
      </c>
      <c r="N23" s="45">
        <f>2/3</f>
        <v>0.66666666666666663</v>
      </c>
      <c r="O23" s="46">
        <v>0.66</v>
      </c>
      <c r="P23" s="112" t="s">
        <v>370</v>
      </c>
      <c r="Q23" s="41"/>
      <c r="R23" s="41"/>
      <c r="S23" s="41"/>
      <c r="T23" s="41"/>
      <c r="U23" s="41"/>
      <c r="V23" s="41"/>
      <c r="W23" s="41"/>
    </row>
    <row r="24" spans="2:23" s="24" customFormat="1" ht="87" customHeight="1" x14ac:dyDescent="0.2">
      <c r="B24" s="174"/>
      <c r="C24" s="174"/>
      <c r="D24" s="175" t="s">
        <v>331</v>
      </c>
      <c r="E24" s="19" t="s">
        <v>332</v>
      </c>
      <c r="F24" s="19" t="s">
        <v>333</v>
      </c>
      <c r="G24" s="107">
        <v>1</v>
      </c>
      <c r="H24" s="19" t="s">
        <v>292</v>
      </c>
      <c r="I24" s="21">
        <v>44563</v>
      </c>
      <c r="J24" s="21" t="s">
        <v>319</v>
      </c>
      <c r="K24" s="118" t="s">
        <v>371</v>
      </c>
      <c r="L24" s="46">
        <v>1</v>
      </c>
      <c r="M24" s="232" t="s">
        <v>372</v>
      </c>
      <c r="N24" s="41"/>
      <c r="O24" s="46">
        <v>1</v>
      </c>
      <c r="P24" s="39" t="s">
        <v>373</v>
      </c>
      <c r="Q24" s="41"/>
      <c r="R24" s="41"/>
      <c r="S24" s="41"/>
      <c r="T24" s="41"/>
      <c r="U24" s="41"/>
      <c r="V24" s="41"/>
      <c r="W24" s="41"/>
    </row>
    <row r="25" spans="2:23" s="24" customFormat="1" ht="95.25" customHeight="1" x14ac:dyDescent="0.2">
      <c r="B25" s="174"/>
      <c r="C25" s="174"/>
      <c r="D25" s="175"/>
      <c r="E25" s="19" t="s">
        <v>334</v>
      </c>
      <c r="F25" s="19" t="s">
        <v>335</v>
      </c>
      <c r="G25" s="107">
        <v>1</v>
      </c>
      <c r="H25" s="19" t="s">
        <v>292</v>
      </c>
      <c r="I25" s="21">
        <v>44563</v>
      </c>
      <c r="J25" s="21" t="s">
        <v>319</v>
      </c>
      <c r="K25" s="118" t="s">
        <v>374</v>
      </c>
      <c r="L25" s="46">
        <v>1</v>
      </c>
      <c r="M25" s="232"/>
      <c r="N25" s="41"/>
      <c r="O25" s="46">
        <v>1</v>
      </c>
      <c r="P25" s="39" t="s">
        <v>373</v>
      </c>
      <c r="Q25" s="41"/>
      <c r="R25" s="41"/>
      <c r="S25" s="41"/>
      <c r="T25" s="41"/>
      <c r="U25" s="41"/>
      <c r="V25" s="41"/>
      <c r="W25" s="41"/>
    </row>
    <row r="26" spans="2:23" s="24" customFormat="1" ht="155.25" customHeight="1" x14ac:dyDescent="0.2">
      <c r="B26" s="174"/>
      <c r="C26" s="174"/>
      <c r="D26" s="175" t="s">
        <v>336</v>
      </c>
      <c r="E26" s="19" t="s">
        <v>337</v>
      </c>
      <c r="F26" s="19" t="s">
        <v>338</v>
      </c>
      <c r="G26" s="19" t="s">
        <v>339</v>
      </c>
      <c r="H26" s="19" t="s">
        <v>292</v>
      </c>
      <c r="I26" s="21">
        <v>44563</v>
      </c>
      <c r="J26" s="21" t="s">
        <v>340</v>
      </c>
      <c r="K26" s="39">
        <v>0</v>
      </c>
      <c r="L26" s="39">
        <v>0</v>
      </c>
      <c r="M26" s="119" t="s">
        <v>375</v>
      </c>
      <c r="N26" s="39">
        <f>1/2</f>
        <v>0.5</v>
      </c>
      <c r="O26" s="46">
        <v>0.5</v>
      </c>
      <c r="P26" s="119" t="s">
        <v>376</v>
      </c>
      <c r="Q26" s="41"/>
      <c r="R26" s="41"/>
      <c r="S26" s="41"/>
      <c r="T26" s="41"/>
      <c r="U26" s="41"/>
      <c r="V26" s="41"/>
      <c r="W26" s="41"/>
    </row>
    <row r="27" spans="2:23" s="24" customFormat="1" ht="118.5" customHeight="1" x14ac:dyDescent="0.2">
      <c r="B27" s="174"/>
      <c r="C27" s="174"/>
      <c r="D27" s="175"/>
      <c r="E27" s="19" t="s">
        <v>341</v>
      </c>
      <c r="F27" s="19" t="s">
        <v>342</v>
      </c>
      <c r="G27" s="19" t="s">
        <v>343</v>
      </c>
      <c r="H27" s="19" t="s">
        <v>292</v>
      </c>
      <c r="I27" s="21">
        <v>44563</v>
      </c>
      <c r="J27" s="21" t="s">
        <v>293</v>
      </c>
      <c r="K27" s="39">
        <v>0</v>
      </c>
      <c r="L27" s="39">
        <v>0</v>
      </c>
      <c r="M27" s="119" t="s">
        <v>355</v>
      </c>
      <c r="N27" s="39">
        <f>1/3</f>
        <v>0.33333333333333331</v>
      </c>
      <c r="O27" s="46">
        <v>0.33</v>
      </c>
      <c r="P27" s="112" t="s">
        <v>377</v>
      </c>
      <c r="Q27" s="41"/>
      <c r="R27" s="41"/>
      <c r="S27" s="41"/>
      <c r="T27" s="41"/>
      <c r="U27" s="41"/>
      <c r="V27" s="41"/>
      <c r="W27" s="41"/>
    </row>
  </sheetData>
  <mergeCells count="24">
    <mergeCell ref="M24:M25"/>
    <mergeCell ref="D26:D27"/>
    <mergeCell ref="B13:B27"/>
    <mergeCell ref="C13:C27"/>
    <mergeCell ref="D14:D16"/>
    <mergeCell ref="D17:D18"/>
    <mergeCell ref="D21:D22"/>
    <mergeCell ref="D24:D25"/>
    <mergeCell ref="W11:W12"/>
    <mergeCell ref="B2:C4"/>
    <mergeCell ref="D2:J4"/>
    <mergeCell ref="B11:B12"/>
    <mergeCell ref="C11:C12"/>
    <mergeCell ref="D11:D12"/>
    <mergeCell ref="E11:E12"/>
    <mergeCell ref="F11:F12"/>
    <mergeCell ref="G11:G12"/>
    <mergeCell ref="H11:H12"/>
    <mergeCell ref="I11:I12"/>
    <mergeCell ref="J11:J12"/>
    <mergeCell ref="K11:M11"/>
    <mergeCell ref="N11:P11"/>
    <mergeCell ref="Q11:S11"/>
    <mergeCell ref="T11:V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D35A4-EBED-481C-B0D0-3F306550A444}">
  <dimension ref="A1:Y25"/>
  <sheetViews>
    <sheetView showGridLines="0" topLeftCell="A21" zoomScale="55" zoomScaleNormal="55" workbookViewId="0">
      <selection activeCell="J37" sqref="J37"/>
    </sheetView>
  </sheetViews>
  <sheetFormatPr baseColWidth="10" defaultRowHeight="15" x14ac:dyDescent="0.2"/>
  <cols>
    <col min="1" max="1" width="11.42578125" style="24"/>
    <col min="2" max="2" width="33.85546875" style="24" customWidth="1"/>
    <col min="3" max="3" width="39" style="24" customWidth="1"/>
    <col min="4" max="4" width="43.85546875" style="24" customWidth="1"/>
    <col min="5" max="5" width="33.42578125" style="24" customWidth="1"/>
    <col min="6" max="6" width="31.85546875" style="24" customWidth="1"/>
    <col min="7" max="7" width="38" style="24" customWidth="1"/>
    <col min="8" max="8" width="34.140625" style="24" customWidth="1"/>
    <col min="9" max="9" width="26.5703125" style="24" customWidth="1"/>
    <col min="10" max="10" width="24.42578125" style="24" customWidth="1"/>
    <col min="11" max="11" width="45.28515625" style="24" customWidth="1"/>
    <col min="12" max="12" width="35.140625" style="24" customWidth="1"/>
    <col min="13" max="13" width="36.7109375" style="24" customWidth="1"/>
    <col min="14" max="14" width="38.28515625" style="24" customWidth="1"/>
    <col min="15" max="15" width="25.7109375" style="24" customWidth="1"/>
    <col min="16" max="16" width="35.140625" style="24" customWidth="1"/>
    <col min="17" max="17" width="32.140625" style="24" customWidth="1"/>
    <col min="18" max="18" width="31.42578125" style="24" customWidth="1"/>
    <col min="19" max="19" width="23.42578125" style="24" customWidth="1"/>
    <col min="20" max="20" width="33.42578125" style="24" customWidth="1"/>
    <col min="21" max="21" width="22.85546875" style="24" customWidth="1"/>
    <col min="22" max="22" width="25.28515625" style="24" customWidth="1"/>
    <col min="23" max="23" width="17.5703125" style="24" customWidth="1"/>
    <col min="24" max="16384" width="11.42578125" style="24"/>
  </cols>
  <sheetData>
    <row r="1" spans="2:23" ht="15.75" thickBot="1" x14ac:dyDescent="0.25"/>
    <row r="2" spans="2:23" x14ac:dyDescent="0.2">
      <c r="B2" s="189"/>
      <c r="C2" s="189"/>
      <c r="D2" s="135" t="s">
        <v>46</v>
      </c>
      <c r="E2" s="136"/>
      <c r="F2" s="136"/>
      <c r="G2" s="136"/>
      <c r="H2" s="136"/>
      <c r="I2" s="136"/>
      <c r="J2" s="136"/>
    </row>
    <row r="3" spans="2:23" ht="39.75" customHeight="1" x14ac:dyDescent="0.2">
      <c r="B3" s="190"/>
      <c r="C3" s="190"/>
      <c r="D3" s="137"/>
      <c r="E3" s="137"/>
      <c r="F3" s="137"/>
      <c r="G3" s="137"/>
      <c r="H3" s="137"/>
      <c r="I3" s="137"/>
      <c r="J3" s="137"/>
    </row>
    <row r="4" spans="2:23" ht="15.75" thickBot="1" x14ac:dyDescent="0.25">
      <c r="B4" s="190"/>
      <c r="C4" s="190"/>
      <c r="D4" s="138"/>
      <c r="E4" s="138"/>
      <c r="F4" s="138"/>
      <c r="G4" s="138"/>
      <c r="H4" s="138"/>
      <c r="I4" s="138"/>
      <c r="J4" s="138"/>
    </row>
    <row r="5" spans="2:23" ht="16.5" thickBot="1" x14ac:dyDescent="0.25">
      <c r="B5" s="28" t="s">
        <v>43</v>
      </c>
      <c r="C5" s="25" t="s">
        <v>48</v>
      </c>
      <c r="D5" s="62"/>
      <c r="E5" s="62"/>
      <c r="F5" s="62"/>
      <c r="G5" s="62"/>
      <c r="H5" s="62"/>
      <c r="I5" s="62"/>
      <c r="J5" s="62"/>
    </row>
    <row r="6" spans="2:23" ht="16.5" thickBot="1" x14ac:dyDescent="0.25">
      <c r="B6" s="49"/>
      <c r="C6" s="25" t="s">
        <v>49</v>
      </c>
      <c r="D6" s="62"/>
      <c r="E6" s="62"/>
      <c r="F6" s="62"/>
      <c r="G6" s="62"/>
      <c r="H6" s="62"/>
      <c r="I6" s="62"/>
      <c r="J6" s="62"/>
    </row>
    <row r="7" spans="2:23" ht="16.5" thickBot="1" x14ac:dyDescent="0.25">
      <c r="B7" s="49"/>
      <c r="C7" s="49"/>
      <c r="D7" s="62"/>
      <c r="E7" s="62"/>
      <c r="F7" s="62"/>
      <c r="G7" s="62"/>
      <c r="H7" s="62"/>
      <c r="I7" s="62"/>
      <c r="J7" s="62"/>
    </row>
    <row r="8" spans="2:23" ht="16.5" thickBot="1" x14ac:dyDescent="0.25">
      <c r="B8" s="25" t="s">
        <v>47</v>
      </c>
      <c r="C8" s="25" t="s">
        <v>50</v>
      </c>
      <c r="D8" s="62"/>
      <c r="E8" s="62"/>
      <c r="F8" s="62"/>
      <c r="G8" s="62"/>
      <c r="H8" s="62"/>
      <c r="I8" s="62"/>
      <c r="J8" s="62"/>
    </row>
    <row r="9" spans="2:23" ht="15.75" thickBot="1" x14ac:dyDescent="0.25"/>
    <row r="10" spans="2:23" ht="22.5" customHeight="1" thickBot="1" x14ac:dyDescent="0.25">
      <c r="B10" s="191" t="s">
        <v>18</v>
      </c>
      <c r="C10" s="193" t="s">
        <v>15</v>
      </c>
      <c r="D10" s="191" t="s">
        <v>0</v>
      </c>
      <c r="E10" s="191" t="s">
        <v>1</v>
      </c>
      <c r="F10" s="191" t="s">
        <v>2</v>
      </c>
      <c r="G10" s="191" t="s">
        <v>3</v>
      </c>
      <c r="H10" s="191" t="s">
        <v>4</v>
      </c>
      <c r="I10" s="193" t="s">
        <v>5</v>
      </c>
      <c r="J10" s="193" t="s">
        <v>6</v>
      </c>
      <c r="K10" s="195" t="s">
        <v>38</v>
      </c>
      <c r="L10" s="195"/>
      <c r="M10" s="195"/>
      <c r="N10" s="195" t="s">
        <v>54</v>
      </c>
      <c r="O10" s="195"/>
      <c r="P10" s="195"/>
      <c r="Q10" s="195" t="s">
        <v>55</v>
      </c>
      <c r="R10" s="195"/>
      <c r="S10" s="195"/>
      <c r="T10" s="195" t="s">
        <v>56</v>
      </c>
      <c r="U10" s="195"/>
      <c r="V10" s="195"/>
      <c r="W10" s="188" t="s">
        <v>59</v>
      </c>
    </row>
    <row r="11" spans="2:23" ht="57" customHeight="1" thickBot="1" x14ac:dyDescent="0.25">
      <c r="B11" s="192"/>
      <c r="C11" s="194"/>
      <c r="D11" s="192"/>
      <c r="E11" s="192"/>
      <c r="F11" s="192"/>
      <c r="G11" s="192"/>
      <c r="H11" s="192"/>
      <c r="I11" s="194"/>
      <c r="J11" s="194"/>
      <c r="K11" s="51" t="s">
        <v>51</v>
      </c>
      <c r="L11" s="51" t="s">
        <v>52</v>
      </c>
      <c r="M11" s="51" t="s">
        <v>53</v>
      </c>
      <c r="N11" s="51" t="s">
        <v>51</v>
      </c>
      <c r="O11" s="51" t="s">
        <v>52</v>
      </c>
      <c r="P11" s="51" t="s">
        <v>53</v>
      </c>
      <c r="Q11" s="51" t="s">
        <v>51</v>
      </c>
      <c r="R11" s="51" t="s">
        <v>52</v>
      </c>
      <c r="S11" s="51" t="s">
        <v>53</v>
      </c>
      <c r="T11" s="51" t="s">
        <v>57</v>
      </c>
      <c r="U11" s="51" t="s">
        <v>58</v>
      </c>
      <c r="V11" s="51" t="s">
        <v>53</v>
      </c>
      <c r="W11" s="188"/>
    </row>
    <row r="12" spans="2:23" ht="120" customHeight="1" x14ac:dyDescent="0.2">
      <c r="B12" s="158" t="s">
        <v>19</v>
      </c>
      <c r="C12" s="158" t="s">
        <v>8</v>
      </c>
      <c r="D12" s="147" t="s">
        <v>64</v>
      </c>
      <c r="E12" s="50" t="s">
        <v>95</v>
      </c>
      <c r="F12" s="50" t="s">
        <v>96</v>
      </c>
      <c r="G12" s="50" t="s">
        <v>99</v>
      </c>
      <c r="H12" s="26" t="s">
        <v>22</v>
      </c>
      <c r="I12" s="27">
        <v>44562</v>
      </c>
      <c r="J12" s="27">
        <v>44592</v>
      </c>
      <c r="K12" s="37">
        <f>1/1</f>
        <v>1</v>
      </c>
      <c r="L12" s="35">
        <v>1</v>
      </c>
      <c r="M12" s="34" t="s">
        <v>110</v>
      </c>
      <c r="N12" s="37">
        <f>+K12</f>
        <v>1</v>
      </c>
      <c r="O12" s="37">
        <f>+K12</f>
        <v>1</v>
      </c>
      <c r="P12" s="74" t="str">
        <f>+M12</f>
        <v>El Plan de Acción de la entidad fue formulado y publicado en la pagina web en día 31 de Enero de 2022</v>
      </c>
      <c r="Q12" s="36"/>
      <c r="R12" s="36"/>
      <c r="S12" s="36"/>
      <c r="T12" s="36"/>
      <c r="U12" s="36"/>
      <c r="V12" s="36"/>
      <c r="W12" s="36"/>
    </row>
    <row r="13" spans="2:23" ht="120" customHeight="1" x14ac:dyDescent="0.2">
      <c r="B13" s="159"/>
      <c r="C13" s="159"/>
      <c r="D13" s="148"/>
      <c r="E13" s="50" t="s">
        <v>93</v>
      </c>
      <c r="F13" s="50" t="s">
        <v>97</v>
      </c>
      <c r="G13" s="50" t="s">
        <v>100</v>
      </c>
      <c r="H13" s="26" t="s">
        <v>22</v>
      </c>
      <c r="I13" s="27">
        <v>44651</v>
      </c>
      <c r="J13" s="27">
        <v>44926</v>
      </c>
      <c r="K13" s="37">
        <f>1/4</f>
        <v>0.25</v>
      </c>
      <c r="L13" s="38">
        <f>+K13</f>
        <v>0.25</v>
      </c>
      <c r="M13" s="34" t="s">
        <v>111</v>
      </c>
      <c r="N13" s="37">
        <f>+K13</f>
        <v>0.25</v>
      </c>
      <c r="O13" s="35">
        <f>+L13</f>
        <v>0.25</v>
      </c>
      <c r="P13" s="34" t="str">
        <f>+M13</f>
        <v>Primer seguimiento del Plan de Accion fue realizado la primera semana del mes de Abril por parte de la Oficina de Planeación y publicado en la pagina web.</v>
      </c>
      <c r="Q13" s="36"/>
      <c r="R13" s="36"/>
      <c r="S13" s="36"/>
      <c r="T13" s="36"/>
      <c r="U13" s="36"/>
      <c r="V13" s="36"/>
      <c r="W13" s="36"/>
    </row>
    <row r="14" spans="2:23" ht="120" customHeight="1" x14ac:dyDescent="0.2">
      <c r="B14" s="159"/>
      <c r="C14" s="159"/>
      <c r="D14" s="149"/>
      <c r="E14" s="50" t="s">
        <v>94</v>
      </c>
      <c r="F14" s="50" t="s">
        <v>98</v>
      </c>
      <c r="G14" s="50" t="s">
        <v>101</v>
      </c>
      <c r="H14" s="26" t="s">
        <v>22</v>
      </c>
      <c r="I14" s="27">
        <v>44562</v>
      </c>
      <c r="J14" s="27">
        <v>44926</v>
      </c>
      <c r="K14" s="37">
        <f>2/5</f>
        <v>0.4</v>
      </c>
      <c r="L14" s="38">
        <f>+K14</f>
        <v>0.4</v>
      </c>
      <c r="M14" s="34" t="s">
        <v>112</v>
      </c>
      <c r="N14" s="37">
        <f>+K14</f>
        <v>0.4</v>
      </c>
      <c r="O14" s="35">
        <f>+L14</f>
        <v>0.4</v>
      </c>
      <c r="P14" s="34" t="str">
        <f>+M14</f>
        <v>Fue socializado el Plan de Acción y un seguimiento del mismo.</v>
      </c>
      <c r="Q14" s="36"/>
      <c r="R14" s="36"/>
      <c r="S14" s="36"/>
      <c r="T14" s="36"/>
      <c r="U14" s="36"/>
      <c r="V14" s="36"/>
      <c r="W14" s="36"/>
    </row>
    <row r="15" spans="2:23" ht="129.75" customHeight="1" x14ac:dyDescent="0.2">
      <c r="B15" s="159"/>
      <c r="C15" s="159"/>
      <c r="D15" s="150" t="s">
        <v>63</v>
      </c>
      <c r="E15" s="50" t="s">
        <v>104</v>
      </c>
      <c r="F15" s="50" t="s">
        <v>103</v>
      </c>
      <c r="G15" s="50" t="s">
        <v>105</v>
      </c>
      <c r="H15" s="26" t="s">
        <v>22</v>
      </c>
      <c r="I15" s="27">
        <v>44562</v>
      </c>
      <c r="J15" s="27">
        <v>44592</v>
      </c>
      <c r="K15" s="39">
        <v>1</v>
      </c>
      <c r="L15" s="40">
        <v>1</v>
      </c>
      <c r="M15" s="44" t="s">
        <v>113</v>
      </c>
      <c r="N15" s="47">
        <f>+K15</f>
        <v>1</v>
      </c>
      <c r="O15" s="75">
        <f>+L15</f>
        <v>1</v>
      </c>
      <c r="P15" s="47" t="str">
        <f>+M15</f>
        <v>El PAAC 2022 fue realizado y publicado en la pagina web el 31 de enero de 2022</v>
      </c>
      <c r="Q15" s="41"/>
      <c r="R15" s="41"/>
      <c r="S15" s="41"/>
      <c r="T15" s="41"/>
      <c r="U15" s="41"/>
      <c r="V15" s="41"/>
      <c r="W15" s="41"/>
    </row>
    <row r="16" spans="2:23" ht="129.75" customHeight="1" x14ac:dyDescent="0.2">
      <c r="B16" s="159"/>
      <c r="C16" s="159"/>
      <c r="D16" s="151"/>
      <c r="E16" s="50" t="s">
        <v>106</v>
      </c>
      <c r="F16" s="50" t="s">
        <v>107</v>
      </c>
      <c r="G16" s="50" t="s">
        <v>108</v>
      </c>
      <c r="H16" s="26" t="s">
        <v>22</v>
      </c>
      <c r="I16" s="27">
        <v>44681</v>
      </c>
      <c r="J16" s="27">
        <v>44926</v>
      </c>
      <c r="K16" s="45">
        <f>1/3</f>
        <v>0.33333333333333331</v>
      </c>
      <c r="L16" s="40">
        <f t="shared" ref="L16:L21" si="0">+K16</f>
        <v>0.33333333333333331</v>
      </c>
      <c r="M16" s="44" t="s">
        <v>114</v>
      </c>
      <c r="N16" s="76">
        <f>+K16</f>
        <v>0.33333333333333331</v>
      </c>
      <c r="O16" s="75">
        <f>+L16</f>
        <v>0.33333333333333331</v>
      </c>
      <c r="P16" s="47" t="str">
        <f>+M16</f>
        <v>El Primer seguimiento del PAAC fue realizado por la oficina de Planeación y Control Interno las primeras semanas del mes de Mayo.</v>
      </c>
      <c r="Q16" s="41"/>
      <c r="R16" s="41"/>
      <c r="S16" s="41"/>
      <c r="T16" s="41"/>
      <c r="U16" s="41"/>
      <c r="V16" s="41"/>
      <c r="W16" s="41"/>
    </row>
    <row r="17" spans="1:25" ht="129.75" customHeight="1" x14ac:dyDescent="0.2">
      <c r="B17" s="159"/>
      <c r="C17" s="159"/>
      <c r="D17" s="152"/>
      <c r="E17" s="50" t="s">
        <v>102</v>
      </c>
      <c r="F17" s="50" t="s">
        <v>97</v>
      </c>
      <c r="G17" s="50" t="s">
        <v>109</v>
      </c>
      <c r="H17" s="26" t="s">
        <v>22</v>
      </c>
      <c r="I17" s="27">
        <v>44562</v>
      </c>
      <c r="J17" s="27">
        <v>44926</v>
      </c>
      <c r="K17" s="39">
        <f>2/4</f>
        <v>0.5</v>
      </c>
      <c r="L17" s="40">
        <f t="shared" si="0"/>
        <v>0.5</v>
      </c>
      <c r="M17" s="44" t="s">
        <v>115</v>
      </c>
      <c r="N17" s="76">
        <f t="shared" ref="N17:P25" si="1">+K17</f>
        <v>0.5</v>
      </c>
      <c r="O17" s="75">
        <f t="shared" si="1"/>
        <v>0.5</v>
      </c>
      <c r="P17" s="47" t="str">
        <f t="shared" si="1"/>
        <v>Fue socializado el PAAC 2022 en la pagina web de la entidad. El primer seguimiento al PAAC fue socializado a los responsables de los componentes que contiene el PAAC via correo electronico.</v>
      </c>
      <c r="Q17" s="41"/>
      <c r="R17" s="41"/>
      <c r="S17" s="41"/>
      <c r="T17" s="41"/>
      <c r="U17" s="41"/>
      <c r="V17" s="41"/>
      <c r="W17" s="41"/>
    </row>
    <row r="18" spans="1:25" ht="110.25" customHeight="1" x14ac:dyDescent="0.2">
      <c r="B18" s="159"/>
      <c r="C18" s="159"/>
      <c r="D18" s="32" t="s">
        <v>72</v>
      </c>
      <c r="E18" s="5" t="s">
        <v>73</v>
      </c>
      <c r="F18" s="50" t="s">
        <v>107</v>
      </c>
      <c r="G18" s="5" t="s">
        <v>74</v>
      </c>
      <c r="H18" s="26" t="s">
        <v>22</v>
      </c>
      <c r="I18" s="27">
        <v>44562</v>
      </c>
      <c r="J18" s="27">
        <v>44926</v>
      </c>
      <c r="K18" s="45">
        <f>1/3</f>
        <v>0.33333333333333331</v>
      </c>
      <c r="L18" s="40">
        <f t="shared" si="0"/>
        <v>0.33333333333333331</v>
      </c>
      <c r="M18" s="44" t="s">
        <v>116</v>
      </c>
      <c r="N18" s="76">
        <f t="shared" si="1"/>
        <v>0.33333333333333331</v>
      </c>
      <c r="O18" s="75">
        <f t="shared" si="1"/>
        <v>0.33333333333333331</v>
      </c>
      <c r="P18" s="47" t="str">
        <f t="shared" si="1"/>
        <v>El primer seguimiento a la Matriz de Riesgos de Corrupción fue realizado las primeras semanas de mayo.</v>
      </c>
      <c r="Q18" s="41"/>
      <c r="R18" s="41"/>
      <c r="S18" s="41"/>
      <c r="T18" s="41"/>
      <c r="U18" s="41"/>
      <c r="V18" s="41"/>
      <c r="W18" s="41"/>
    </row>
    <row r="19" spans="1:25" ht="110.25" customHeight="1" x14ac:dyDescent="0.2">
      <c r="B19" s="159"/>
      <c r="C19" s="159"/>
      <c r="D19" s="32" t="s">
        <v>70</v>
      </c>
      <c r="E19" s="5" t="s">
        <v>75</v>
      </c>
      <c r="F19" s="5" t="s">
        <v>117</v>
      </c>
      <c r="G19" s="5" t="s">
        <v>76</v>
      </c>
      <c r="H19" s="26" t="s">
        <v>22</v>
      </c>
      <c r="I19" s="27">
        <v>44562</v>
      </c>
      <c r="J19" s="27">
        <v>44926</v>
      </c>
      <c r="K19" s="39">
        <f>0/2</f>
        <v>0</v>
      </c>
      <c r="L19" s="40">
        <f t="shared" si="0"/>
        <v>0</v>
      </c>
      <c r="M19" s="44" t="s">
        <v>118</v>
      </c>
      <c r="N19" s="76">
        <f t="shared" si="1"/>
        <v>0</v>
      </c>
      <c r="O19" s="75">
        <f t="shared" si="1"/>
        <v>0</v>
      </c>
      <c r="P19" s="47" t="str">
        <f t="shared" si="1"/>
        <v xml:space="preserve">A la fecha no ha sido entregado el primer informe de avance de las actividades. </v>
      </c>
      <c r="Q19" s="41"/>
      <c r="R19" s="41"/>
      <c r="S19" s="41"/>
      <c r="T19" s="41"/>
      <c r="U19" s="41"/>
      <c r="V19" s="41"/>
      <c r="W19" s="41"/>
    </row>
    <row r="20" spans="1:25" ht="110.25" customHeight="1" x14ac:dyDescent="0.2">
      <c r="B20" s="157"/>
      <c r="C20" s="157"/>
      <c r="D20" s="32" t="s">
        <v>71</v>
      </c>
      <c r="E20" s="5" t="s">
        <v>77</v>
      </c>
      <c r="F20" s="5" t="s">
        <v>119</v>
      </c>
      <c r="G20" s="5" t="s">
        <v>78</v>
      </c>
      <c r="H20" s="26" t="s">
        <v>22</v>
      </c>
      <c r="I20" s="27">
        <v>44562</v>
      </c>
      <c r="J20" s="27">
        <v>44926</v>
      </c>
      <c r="K20" s="45">
        <f>2/3</f>
        <v>0.66666666666666663</v>
      </c>
      <c r="L20" s="40">
        <f t="shared" si="0"/>
        <v>0.66666666666666663</v>
      </c>
      <c r="M20" s="44" t="s">
        <v>120</v>
      </c>
      <c r="N20" s="76">
        <f t="shared" si="1"/>
        <v>0.66666666666666663</v>
      </c>
      <c r="O20" s="75">
        <f t="shared" si="1"/>
        <v>0.66666666666666663</v>
      </c>
      <c r="P20" s="47" t="str">
        <f t="shared" si="1"/>
        <v>Se realizaron 2 comités. Uno para la aprobación de los Planes Institucionales de la entidad y el otro para la socialización de nuevas politicas que deben cumplirse dentro de la entidad.</v>
      </c>
      <c r="Q20" s="41"/>
      <c r="R20" s="41"/>
      <c r="S20" s="41"/>
      <c r="T20" s="41"/>
      <c r="U20" s="41"/>
      <c r="V20" s="41"/>
      <c r="W20" s="41"/>
    </row>
    <row r="21" spans="1:25" ht="146.25" customHeight="1" x14ac:dyDescent="0.2">
      <c r="B21" s="156" t="s">
        <v>20</v>
      </c>
      <c r="C21" s="33" t="s">
        <v>14</v>
      </c>
      <c r="D21" s="32" t="s">
        <v>66</v>
      </c>
      <c r="E21" s="5" t="s">
        <v>79</v>
      </c>
      <c r="F21" s="5" t="s">
        <v>80</v>
      </c>
      <c r="G21" s="5" t="s">
        <v>121</v>
      </c>
      <c r="H21" s="6" t="s">
        <v>22</v>
      </c>
      <c r="I21" s="27">
        <v>44562</v>
      </c>
      <c r="J21" s="27">
        <v>44926</v>
      </c>
      <c r="K21" s="39">
        <f>0/2</f>
        <v>0</v>
      </c>
      <c r="L21" s="40">
        <f t="shared" si="0"/>
        <v>0</v>
      </c>
      <c r="M21" s="44" t="s">
        <v>122</v>
      </c>
      <c r="N21" s="76">
        <f>+K21</f>
        <v>0</v>
      </c>
      <c r="O21" s="75">
        <f t="shared" si="1"/>
        <v>0</v>
      </c>
      <c r="P21" s="47" t="str">
        <f t="shared" si="1"/>
        <v>A la fecha no se ha realizado ningun reporte ya que los tramites de la entidad se encuentran en actualización por parte de los procesos responsables.</v>
      </c>
      <c r="Q21" s="41"/>
      <c r="R21" s="41"/>
      <c r="S21" s="41"/>
      <c r="T21" s="41"/>
      <c r="U21" s="41"/>
      <c r="V21" s="41"/>
      <c r="W21" s="41"/>
    </row>
    <row r="22" spans="1:25" ht="146.25" customHeight="1" x14ac:dyDescent="0.2">
      <c r="B22" s="159"/>
      <c r="C22" s="156" t="s">
        <v>17</v>
      </c>
      <c r="D22" s="32" t="s">
        <v>65</v>
      </c>
      <c r="E22" s="5" t="s">
        <v>81</v>
      </c>
      <c r="F22" s="5" t="s">
        <v>82</v>
      </c>
      <c r="G22" s="5" t="s">
        <v>83</v>
      </c>
      <c r="H22" s="6" t="s">
        <v>22</v>
      </c>
      <c r="I22" s="27">
        <v>44562</v>
      </c>
      <c r="J22" s="27">
        <v>44926</v>
      </c>
      <c r="K22" s="39">
        <v>1</v>
      </c>
      <c r="L22" s="46">
        <v>1</v>
      </c>
      <c r="M22" s="47" t="s">
        <v>123</v>
      </c>
      <c r="N22" s="77">
        <f>+K22</f>
        <v>1</v>
      </c>
      <c r="O22" s="75">
        <f t="shared" si="1"/>
        <v>1</v>
      </c>
      <c r="P22" s="47" t="str">
        <f t="shared" si="1"/>
        <v xml:space="preserve">Los formatos de Autodiagnosticos fueron enviados a los responsables previamente al diligenciamiento del FURAG. El FURAG fue diligenciado al 100% por parte de la Oficina de Planeación antes del 25 de Marzo, según lo requerido por Función Publica </v>
      </c>
      <c r="Q22" s="41"/>
      <c r="R22" s="41"/>
      <c r="S22" s="41"/>
      <c r="T22" s="41"/>
      <c r="U22" s="41"/>
      <c r="V22" s="41"/>
      <c r="W22" s="41"/>
    </row>
    <row r="23" spans="1:25" ht="146.25" customHeight="1" x14ac:dyDescent="0.2">
      <c r="B23" s="157"/>
      <c r="C23" s="157"/>
      <c r="D23" s="32" t="s">
        <v>84</v>
      </c>
      <c r="E23" s="5" t="s">
        <v>85</v>
      </c>
      <c r="F23" s="5" t="s">
        <v>124</v>
      </c>
      <c r="G23" s="5" t="s">
        <v>86</v>
      </c>
      <c r="H23" s="6" t="s">
        <v>22</v>
      </c>
      <c r="I23" s="27">
        <v>44562</v>
      </c>
      <c r="J23" s="27">
        <v>44926</v>
      </c>
      <c r="K23" s="39">
        <f>1/4</f>
        <v>0.25</v>
      </c>
      <c r="L23" s="40">
        <f>+K23</f>
        <v>0.25</v>
      </c>
      <c r="M23" s="47" t="s">
        <v>125</v>
      </c>
      <c r="N23" s="76">
        <f>+K23</f>
        <v>0.25</v>
      </c>
      <c r="O23" s="75">
        <f t="shared" si="1"/>
        <v>0.25</v>
      </c>
      <c r="P23" s="47" t="str">
        <f t="shared" si="1"/>
        <v>Se realizó el primer avance en la racionalización y caracterización de Procesos y procedimientos, ya que fue aprobado el nuevo Mapa de Procesos de la entidad.</v>
      </c>
      <c r="Q23" s="41"/>
      <c r="R23" s="41"/>
      <c r="S23" s="41"/>
      <c r="T23" s="41"/>
      <c r="U23" s="41"/>
      <c r="V23" s="41"/>
      <c r="W23" s="41"/>
    </row>
    <row r="24" spans="1:25" s="42" customFormat="1" ht="71.25" customHeight="1" x14ac:dyDescent="0.25">
      <c r="B24" s="33" t="s">
        <v>21</v>
      </c>
      <c r="C24" s="33" t="s">
        <v>16</v>
      </c>
      <c r="D24" s="5" t="s">
        <v>87</v>
      </c>
      <c r="E24" s="5" t="s">
        <v>88</v>
      </c>
      <c r="F24" s="5" t="s">
        <v>89</v>
      </c>
      <c r="G24" s="5" t="s">
        <v>90</v>
      </c>
      <c r="H24" s="5" t="s">
        <v>22</v>
      </c>
      <c r="I24" s="27">
        <v>44896</v>
      </c>
      <c r="J24" s="27">
        <v>44926</v>
      </c>
      <c r="K24" s="39">
        <v>0</v>
      </c>
      <c r="L24" s="46">
        <v>0</v>
      </c>
      <c r="M24" s="47" t="s">
        <v>126</v>
      </c>
      <c r="N24" s="76">
        <f>+K24</f>
        <v>0</v>
      </c>
      <c r="O24" s="75">
        <f t="shared" si="1"/>
        <v>0</v>
      </c>
      <c r="P24" s="47" t="str">
        <f t="shared" si="1"/>
        <v>El Informe de Gestión será presentado antes de finalizar el año.</v>
      </c>
      <c r="Q24" s="39"/>
      <c r="R24" s="39"/>
      <c r="S24" s="39"/>
      <c r="T24" s="39"/>
      <c r="U24" s="39"/>
      <c r="V24" s="39"/>
      <c r="W24" s="39"/>
    </row>
    <row r="25" spans="1:25" s="43" customFormat="1" ht="99.75" customHeight="1" x14ac:dyDescent="0.25">
      <c r="A25" s="42"/>
      <c r="B25" s="33" t="s">
        <v>67</v>
      </c>
      <c r="C25" s="33" t="s">
        <v>68</v>
      </c>
      <c r="D25" s="5" t="s">
        <v>69</v>
      </c>
      <c r="E25" s="5" t="s">
        <v>92</v>
      </c>
      <c r="F25" s="5" t="s">
        <v>127</v>
      </c>
      <c r="G25" s="5" t="s">
        <v>91</v>
      </c>
      <c r="H25" s="5" t="s">
        <v>22</v>
      </c>
      <c r="I25" s="27">
        <v>44562</v>
      </c>
      <c r="J25" s="27">
        <v>44926</v>
      </c>
      <c r="K25" s="45">
        <v>0</v>
      </c>
      <c r="L25" s="48">
        <f>+K25</f>
        <v>0</v>
      </c>
      <c r="M25" s="47" t="s">
        <v>208</v>
      </c>
      <c r="N25" s="45">
        <f>11/15</f>
        <v>0.73333333333333328</v>
      </c>
      <c r="O25" s="40">
        <f>+N25</f>
        <v>0.73333333333333328</v>
      </c>
      <c r="P25" s="47" t="str">
        <f t="shared" si="1"/>
        <v>La matriz ITA no ha sido enviada por parte de la Oficina de Sistemas</v>
      </c>
      <c r="Q25" s="39"/>
      <c r="R25" s="39"/>
      <c r="S25" s="39"/>
      <c r="T25" s="39"/>
      <c r="U25" s="39"/>
      <c r="V25" s="39"/>
      <c r="W25" s="39"/>
      <c r="X25" s="42"/>
      <c r="Y25" s="42"/>
    </row>
  </sheetData>
  <mergeCells count="22">
    <mergeCell ref="B12:B20"/>
    <mergeCell ref="C12:C20"/>
    <mergeCell ref="D12:D14"/>
    <mergeCell ref="D15:D17"/>
    <mergeCell ref="B21:B23"/>
    <mergeCell ref="C22:C23"/>
    <mergeCell ref="W10:W11"/>
    <mergeCell ref="B2:C4"/>
    <mergeCell ref="D2:J4"/>
    <mergeCell ref="B10:B11"/>
    <mergeCell ref="C10:C11"/>
    <mergeCell ref="D10:D11"/>
    <mergeCell ref="E10:E11"/>
    <mergeCell ref="F10:F11"/>
    <mergeCell ref="G10:G11"/>
    <mergeCell ref="H10:H11"/>
    <mergeCell ref="I10:I11"/>
    <mergeCell ref="J10:J11"/>
    <mergeCell ref="K10:M10"/>
    <mergeCell ref="N10:P10"/>
    <mergeCell ref="Q10:S10"/>
    <mergeCell ref="T10:V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169D6-90D8-4112-BC0A-DA91C0E6573C}">
  <dimension ref="B1:W32"/>
  <sheetViews>
    <sheetView showGridLines="0" topLeftCell="G8" zoomScale="70" zoomScaleNormal="70" workbookViewId="0">
      <selection activeCell="P14" sqref="P14"/>
    </sheetView>
  </sheetViews>
  <sheetFormatPr baseColWidth="10" defaultRowHeight="15" x14ac:dyDescent="0.25"/>
  <cols>
    <col min="2" max="2" width="29.5703125" customWidth="1"/>
    <col min="3" max="3" width="36.85546875" customWidth="1"/>
    <col min="4" max="4" width="34.140625" customWidth="1"/>
    <col min="5" max="5" width="26.28515625" customWidth="1"/>
    <col min="6" max="6" width="30.140625" customWidth="1"/>
    <col min="7" max="7" width="27.42578125" customWidth="1"/>
    <col min="8" max="8" width="28.85546875" customWidth="1"/>
    <col min="9" max="9" width="32.28515625" customWidth="1"/>
    <col min="10" max="10" width="26.5703125" customWidth="1"/>
    <col min="11" max="11" width="31.140625" customWidth="1"/>
    <col min="12" max="12" width="21" customWidth="1"/>
    <col min="13" max="13" width="32.85546875" customWidth="1"/>
    <col min="14" max="14" width="29.140625" customWidth="1"/>
    <col min="15" max="15" width="21.42578125" customWidth="1"/>
    <col min="16" max="16" width="24.28515625" customWidth="1"/>
    <col min="17" max="17" width="28.7109375" customWidth="1"/>
    <col min="18" max="18" width="26.5703125" customWidth="1"/>
    <col min="19" max="19" width="31.42578125" customWidth="1"/>
    <col min="20" max="20" width="30" customWidth="1"/>
    <col min="21" max="21" width="26.5703125" customWidth="1"/>
    <col min="22" max="22" width="29" customWidth="1"/>
    <col min="23" max="23" width="13.42578125" customWidth="1"/>
  </cols>
  <sheetData>
    <row r="1" spans="2:23" ht="15.75" thickBot="1" x14ac:dyDescent="0.3"/>
    <row r="2" spans="2:23" ht="27.75" customHeight="1" x14ac:dyDescent="0.25">
      <c r="B2" s="144"/>
      <c r="C2" s="144"/>
      <c r="D2" s="135" t="s">
        <v>60</v>
      </c>
      <c r="E2" s="136"/>
      <c r="F2" s="136"/>
      <c r="G2" s="136"/>
      <c r="H2" s="136"/>
      <c r="I2" s="136"/>
      <c r="J2" s="136"/>
    </row>
    <row r="3" spans="2:23" ht="27" customHeight="1" x14ac:dyDescent="0.25">
      <c r="B3" s="145"/>
      <c r="C3" s="145"/>
      <c r="D3" s="137"/>
      <c r="E3" s="137"/>
      <c r="F3" s="137"/>
      <c r="G3" s="137"/>
      <c r="H3" s="137"/>
      <c r="I3" s="137"/>
      <c r="J3" s="137"/>
    </row>
    <row r="4" spans="2:23" ht="15.75" thickBot="1" x14ac:dyDescent="0.3">
      <c r="B4" s="146"/>
      <c r="C4" s="146"/>
      <c r="D4" s="138"/>
      <c r="E4" s="138"/>
      <c r="F4" s="138"/>
      <c r="G4" s="138"/>
      <c r="H4" s="138"/>
      <c r="I4" s="138"/>
      <c r="J4" s="138"/>
    </row>
    <row r="5" spans="2:23" ht="16.5" thickBot="1" x14ac:dyDescent="0.3">
      <c r="B5" s="28" t="s">
        <v>43</v>
      </c>
      <c r="C5" s="25" t="s">
        <v>619</v>
      </c>
      <c r="D5" s="62"/>
      <c r="E5" s="62"/>
      <c r="F5" s="62"/>
      <c r="G5" s="62"/>
      <c r="H5" s="62"/>
      <c r="I5" s="62"/>
      <c r="J5" s="62"/>
    </row>
    <row r="6" spans="2:23" ht="16.5" thickBot="1" x14ac:dyDescent="0.3">
      <c r="B6" s="49"/>
      <c r="C6" s="30" t="s">
        <v>620</v>
      </c>
      <c r="D6" s="62"/>
      <c r="E6" s="62"/>
      <c r="F6" s="62"/>
      <c r="G6" s="62"/>
      <c r="H6" s="62"/>
      <c r="I6" s="62"/>
      <c r="J6" s="62"/>
    </row>
    <row r="7" spans="2:23" ht="16.5" thickBot="1" x14ac:dyDescent="0.3">
      <c r="B7" s="49"/>
      <c r="C7" s="49"/>
      <c r="D7" s="62"/>
      <c r="E7" s="62"/>
      <c r="F7" s="62"/>
      <c r="G7" s="62"/>
      <c r="H7" s="62"/>
      <c r="I7" s="62"/>
      <c r="J7" s="62"/>
    </row>
    <row r="8" spans="2:23" ht="16.5" thickBot="1" x14ac:dyDescent="0.3">
      <c r="B8" s="25" t="s">
        <v>47</v>
      </c>
      <c r="C8" s="25" t="s">
        <v>621</v>
      </c>
      <c r="D8" s="62"/>
      <c r="E8" s="62"/>
      <c r="F8" s="62"/>
      <c r="G8" s="62"/>
      <c r="H8" s="62"/>
      <c r="I8" s="62"/>
      <c r="J8" s="62"/>
    </row>
    <row r="9" spans="2:23" ht="15.75" x14ac:dyDescent="0.25">
      <c r="B9" s="109"/>
      <c r="C9" s="109"/>
      <c r="D9" s="62"/>
      <c r="E9" s="62"/>
      <c r="F9" s="62"/>
      <c r="G9" s="62"/>
      <c r="H9" s="62"/>
      <c r="I9" s="62"/>
      <c r="J9" s="62"/>
    </row>
    <row r="10" spans="2:23" ht="15.75" thickBot="1" x14ac:dyDescent="0.3"/>
    <row r="11" spans="2:23" ht="35.25" customHeight="1" thickBot="1" x14ac:dyDescent="0.3">
      <c r="B11" s="195" t="s">
        <v>18</v>
      </c>
      <c r="C11" s="188" t="s">
        <v>15</v>
      </c>
      <c r="D11" s="195" t="s">
        <v>0</v>
      </c>
      <c r="E11" s="195" t="s">
        <v>1</v>
      </c>
      <c r="F11" s="195" t="s">
        <v>2</v>
      </c>
      <c r="G11" s="195" t="s">
        <v>3</v>
      </c>
      <c r="H11" s="195" t="s">
        <v>4</v>
      </c>
      <c r="I11" s="188" t="s">
        <v>5</v>
      </c>
      <c r="J11" s="188" t="s">
        <v>6</v>
      </c>
      <c r="K11" s="229" t="s">
        <v>38</v>
      </c>
      <c r="L11" s="229"/>
      <c r="M11" s="229"/>
      <c r="N11" s="195" t="s">
        <v>54</v>
      </c>
      <c r="O11" s="195"/>
      <c r="P11" s="195"/>
      <c r="Q11" s="195" t="s">
        <v>55</v>
      </c>
      <c r="R11" s="195"/>
      <c r="S11" s="195"/>
      <c r="T11" s="195" t="s">
        <v>56</v>
      </c>
      <c r="U11" s="195"/>
      <c r="V11" s="195"/>
      <c r="W11" s="188" t="s">
        <v>59</v>
      </c>
    </row>
    <row r="12" spans="2:23" ht="67.5" customHeight="1" x14ac:dyDescent="0.25">
      <c r="B12" s="191"/>
      <c r="C12" s="193"/>
      <c r="D12" s="191"/>
      <c r="E12" s="191"/>
      <c r="F12" s="191"/>
      <c r="G12" s="191"/>
      <c r="H12" s="191"/>
      <c r="I12" s="193"/>
      <c r="J12" s="193"/>
      <c r="K12" s="128" t="s">
        <v>40</v>
      </c>
      <c r="L12" s="128" t="s">
        <v>39</v>
      </c>
      <c r="M12" s="128" t="s">
        <v>41</v>
      </c>
      <c r="N12" s="128" t="s">
        <v>51</v>
      </c>
      <c r="O12" s="128" t="s">
        <v>52</v>
      </c>
      <c r="P12" s="128" t="s">
        <v>53</v>
      </c>
      <c r="Q12" s="128" t="s">
        <v>51</v>
      </c>
      <c r="R12" s="128" t="s">
        <v>52</v>
      </c>
      <c r="S12" s="128" t="s">
        <v>53</v>
      </c>
      <c r="T12" s="128" t="s">
        <v>57</v>
      </c>
      <c r="U12" s="128" t="s">
        <v>58</v>
      </c>
      <c r="V12" s="128" t="s">
        <v>53</v>
      </c>
      <c r="W12" s="193"/>
    </row>
    <row r="13" spans="2:23" ht="84.75" customHeight="1" x14ac:dyDescent="0.25">
      <c r="B13" s="318"/>
      <c r="C13" s="319" t="s">
        <v>9</v>
      </c>
      <c r="D13" s="8" t="s">
        <v>573</v>
      </c>
      <c r="E13" s="8" t="s">
        <v>574</v>
      </c>
      <c r="F13" s="8" t="s">
        <v>575</v>
      </c>
      <c r="G13" s="8" t="s">
        <v>576</v>
      </c>
      <c r="H13" s="8" t="s">
        <v>23</v>
      </c>
      <c r="I13" s="320">
        <v>44562</v>
      </c>
      <c r="J13" s="320">
        <v>44926</v>
      </c>
      <c r="K13" s="337">
        <v>0</v>
      </c>
      <c r="L13" s="338">
        <v>0</v>
      </c>
      <c r="M13" s="336" t="s">
        <v>622</v>
      </c>
      <c r="N13" s="337">
        <v>0</v>
      </c>
      <c r="O13" s="338">
        <v>0</v>
      </c>
      <c r="P13" s="336" t="s">
        <v>622</v>
      </c>
      <c r="Q13" s="339"/>
      <c r="R13" s="339"/>
      <c r="S13" s="339"/>
      <c r="T13" s="339"/>
      <c r="U13" s="339"/>
      <c r="V13" s="339"/>
      <c r="W13" s="331">
        <v>0</v>
      </c>
    </row>
    <row r="14" spans="2:23" ht="109.5" customHeight="1" x14ac:dyDescent="0.25">
      <c r="B14" s="321"/>
      <c r="C14" s="322"/>
      <c r="D14" s="323" t="s">
        <v>577</v>
      </c>
      <c r="E14" s="8" t="s">
        <v>578</v>
      </c>
      <c r="F14" s="8" t="s">
        <v>579</v>
      </c>
      <c r="G14" s="324" t="s">
        <v>580</v>
      </c>
      <c r="H14" s="8" t="s">
        <v>23</v>
      </c>
      <c r="I14" s="320">
        <v>44562</v>
      </c>
      <c r="J14" s="320">
        <v>44591</v>
      </c>
      <c r="K14" s="334">
        <v>1</v>
      </c>
      <c r="L14" s="335">
        <v>1</v>
      </c>
      <c r="M14" s="336" t="s">
        <v>623</v>
      </c>
      <c r="N14" s="337">
        <v>1</v>
      </c>
      <c r="O14" s="338">
        <v>1</v>
      </c>
      <c r="P14" s="336" t="s">
        <v>624</v>
      </c>
      <c r="Q14" s="339"/>
      <c r="R14" s="339"/>
      <c r="S14" s="339"/>
      <c r="T14" s="339"/>
      <c r="U14" s="339"/>
      <c r="V14" s="339"/>
      <c r="W14" s="331">
        <v>1</v>
      </c>
    </row>
    <row r="15" spans="2:23" ht="81.75" customHeight="1" x14ac:dyDescent="0.25">
      <c r="B15" s="325"/>
      <c r="C15" s="322"/>
      <c r="D15" s="326"/>
      <c r="E15" s="8" t="s">
        <v>581</v>
      </c>
      <c r="F15" s="8" t="s">
        <v>582</v>
      </c>
      <c r="G15" s="8" t="s">
        <v>583</v>
      </c>
      <c r="H15" s="8" t="s">
        <v>23</v>
      </c>
      <c r="I15" s="320">
        <v>44562</v>
      </c>
      <c r="J15" s="320">
        <v>44591</v>
      </c>
      <c r="K15" s="334">
        <v>1</v>
      </c>
      <c r="L15" s="335">
        <v>1</v>
      </c>
      <c r="M15" s="336" t="s">
        <v>625</v>
      </c>
      <c r="N15" s="337">
        <v>1</v>
      </c>
      <c r="O15" s="338">
        <v>1</v>
      </c>
      <c r="P15" s="336" t="s">
        <v>625</v>
      </c>
      <c r="Q15" s="339"/>
      <c r="R15" s="339"/>
      <c r="S15" s="339"/>
      <c r="T15" s="339"/>
      <c r="U15" s="339"/>
      <c r="V15" s="339"/>
      <c r="W15" s="331">
        <v>1</v>
      </c>
    </row>
    <row r="16" spans="2:23" ht="131.25" customHeight="1" x14ac:dyDescent="0.25">
      <c r="B16" s="316" t="s">
        <v>584</v>
      </c>
      <c r="C16" s="322"/>
      <c r="D16" s="327"/>
      <c r="E16" s="8" t="s">
        <v>585</v>
      </c>
      <c r="F16" s="8" t="s">
        <v>586</v>
      </c>
      <c r="G16" s="8" t="s">
        <v>587</v>
      </c>
      <c r="H16" s="8" t="s">
        <v>23</v>
      </c>
      <c r="I16" s="320">
        <v>44562</v>
      </c>
      <c r="J16" s="320">
        <v>44926</v>
      </c>
      <c r="K16" s="334">
        <v>13</v>
      </c>
      <c r="L16" s="335">
        <v>0.23</v>
      </c>
      <c r="M16" s="336" t="s">
        <v>626</v>
      </c>
      <c r="N16" s="334">
        <v>14</v>
      </c>
      <c r="O16" s="335">
        <v>0.25</v>
      </c>
      <c r="P16" s="336" t="s">
        <v>626</v>
      </c>
      <c r="Q16" s="339"/>
      <c r="R16" s="339"/>
      <c r="S16" s="339"/>
      <c r="T16" s="339"/>
      <c r="U16" s="339"/>
      <c r="V16" s="339"/>
      <c r="W16" s="332">
        <v>0.48</v>
      </c>
    </row>
    <row r="17" spans="2:23" ht="134.25" customHeight="1" x14ac:dyDescent="0.25">
      <c r="B17" s="316"/>
      <c r="C17" s="322"/>
      <c r="D17" s="323" t="s">
        <v>588</v>
      </c>
      <c r="E17" s="8" t="s">
        <v>589</v>
      </c>
      <c r="F17" s="8" t="s">
        <v>590</v>
      </c>
      <c r="G17" s="8" t="s">
        <v>591</v>
      </c>
      <c r="H17" s="8" t="s">
        <v>23</v>
      </c>
      <c r="I17" s="320">
        <v>44562</v>
      </c>
      <c r="J17" s="320">
        <v>44591</v>
      </c>
      <c r="K17" s="334">
        <v>1</v>
      </c>
      <c r="L17" s="335">
        <v>1</v>
      </c>
      <c r="M17" s="336" t="s">
        <v>627</v>
      </c>
      <c r="N17" s="334">
        <v>1</v>
      </c>
      <c r="O17" s="338">
        <v>1</v>
      </c>
      <c r="P17" s="336" t="s">
        <v>628</v>
      </c>
      <c r="Q17" s="339"/>
      <c r="R17" s="339"/>
      <c r="S17" s="339"/>
      <c r="T17" s="339"/>
      <c r="U17" s="339"/>
      <c r="V17" s="339"/>
      <c r="W17" s="332">
        <v>1</v>
      </c>
    </row>
    <row r="18" spans="2:23" ht="156.75" customHeight="1" x14ac:dyDescent="0.25">
      <c r="B18" s="316"/>
      <c r="C18" s="322"/>
      <c r="D18" s="327"/>
      <c r="E18" s="8" t="s">
        <v>592</v>
      </c>
      <c r="F18" s="8" t="s">
        <v>593</v>
      </c>
      <c r="G18" s="8" t="s">
        <v>594</v>
      </c>
      <c r="H18" s="8" t="s">
        <v>23</v>
      </c>
      <c r="I18" s="320">
        <v>44562</v>
      </c>
      <c r="J18" s="320">
        <v>44926</v>
      </c>
      <c r="K18" s="334">
        <v>1</v>
      </c>
      <c r="L18" s="335">
        <v>0.25</v>
      </c>
      <c r="M18" s="336" t="s">
        <v>629</v>
      </c>
      <c r="N18" s="334">
        <v>1</v>
      </c>
      <c r="O18" s="335">
        <v>0.25</v>
      </c>
      <c r="P18" s="336" t="s">
        <v>630</v>
      </c>
      <c r="Q18" s="339"/>
      <c r="R18" s="339"/>
      <c r="S18" s="339"/>
      <c r="T18" s="339"/>
      <c r="U18" s="339"/>
      <c r="V18" s="339"/>
      <c r="W18" s="332">
        <v>0.5</v>
      </c>
    </row>
    <row r="19" spans="2:23" ht="96.75" customHeight="1" x14ac:dyDescent="0.25">
      <c r="B19" s="316"/>
      <c r="C19" s="322"/>
      <c r="D19" s="323" t="s">
        <v>595</v>
      </c>
      <c r="E19" s="8" t="s">
        <v>596</v>
      </c>
      <c r="F19" s="8" t="s">
        <v>597</v>
      </c>
      <c r="G19" s="8" t="s">
        <v>598</v>
      </c>
      <c r="H19" s="8" t="s">
        <v>23</v>
      </c>
      <c r="I19" s="320">
        <v>44562</v>
      </c>
      <c r="J19" s="320">
        <v>44591</v>
      </c>
      <c r="K19" s="334">
        <v>1</v>
      </c>
      <c r="L19" s="335">
        <v>1</v>
      </c>
      <c r="M19" s="336" t="s">
        <v>631</v>
      </c>
      <c r="N19" s="334">
        <v>1</v>
      </c>
      <c r="O19" s="338">
        <v>1</v>
      </c>
      <c r="P19" s="336" t="s">
        <v>631</v>
      </c>
      <c r="Q19" s="339"/>
      <c r="R19" s="339"/>
      <c r="S19" s="339"/>
      <c r="T19" s="339"/>
      <c r="U19" s="339"/>
      <c r="V19" s="339"/>
      <c r="W19" s="332">
        <v>1</v>
      </c>
    </row>
    <row r="20" spans="2:23" ht="168" customHeight="1" x14ac:dyDescent="0.25">
      <c r="B20" s="321"/>
      <c r="C20" s="322"/>
      <c r="D20" s="327"/>
      <c r="E20" s="8" t="s">
        <v>599</v>
      </c>
      <c r="F20" s="8" t="s">
        <v>600</v>
      </c>
      <c r="G20" s="8" t="s">
        <v>601</v>
      </c>
      <c r="H20" s="8" t="s">
        <v>23</v>
      </c>
      <c r="I20" s="320">
        <v>44562</v>
      </c>
      <c r="J20" s="320">
        <v>44926</v>
      </c>
      <c r="K20" s="334">
        <v>1</v>
      </c>
      <c r="L20" s="335">
        <v>0.25</v>
      </c>
      <c r="M20" s="336" t="s">
        <v>632</v>
      </c>
      <c r="N20" s="334">
        <v>1</v>
      </c>
      <c r="O20" s="335">
        <v>0.25</v>
      </c>
      <c r="P20" s="336" t="s">
        <v>633</v>
      </c>
      <c r="Q20" s="339"/>
      <c r="R20" s="339"/>
      <c r="S20" s="339"/>
      <c r="T20" s="339"/>
      <c r="U20" s="339"/>
      <c r="V20" s="339"/>
      <c r="W20" s="332">
        <v>0.5</v>
      </c>
    </row>
    <row r="21" spans="2:23" ht="84.75" customHeight="1" x14ac:dyDescent="0.25">
      <c r="B21" s="325"/>
      <c r="C21" s="328"/>
      <c r="D21" s="329" t="s">
        <v>602</v>
      </c>
      <c r="E21" s="8" t="s">
        <v>603</v>
      </c>
      <c r="F21" s="8" t="s">
        <v>604</v>
      </c>
      <c r="G21" s="8" t="s">
        <v>605</v>
      </c>
      <c r="H21" s="8" t="s">
        <v>23</v>
      </c>
      <c r="I21" s="320">
        <v>44562</v>
      </c>
      <c r="J21" s="320">
        <v>44591</v>
      </c>
      <c r="K21" s="334">
        <v>1</v>
      </c>
      <c r="L21" s="335">
        <v>1</v>
      </c>
      <c r="M21" s="336" t="s">
        <v>634</v>
      </c>
      <c r="N21" s="337">
        <v>1</v>
      </c>
      <c r="O21" s="338">
        <v>1</v>
      </c>
      <c r="P21" s="336" t="s">
        <v>634</v>
      </c>
      <c r="Q21" s="340"/>
      <c r="R21" s="340"/>
      <c r="S21" s="340"/>
      <c r="T21" s="340"/>
      <c r="U21" s="340"/>
      <c r="V21" s="340"/>
      <c r="W21" s="330">
        <v>1</v>
      </c>
    </row>
    <row r="22" spans="2:23" ht="84.75" customHeight="1" x14ac:dyDescent="0.25">
      <c r="B22" s="325"/>
      <c r="C22" s="139" t="s">
        <v>10</v>
      </c>
      <c r="D22" s="8" t="s">
        <v>606</v>
      </c>
      <c r="E22" s="8" t="s">
        <v>607</v>
      </c>
      <c r="F22" s="8" t="s">
        <v>608</v>
      </c>
      <c r="G22" s="8" t="s">
        <v>609</v>
      </c>
      <c r="H22" s="8" t="s">
        <v>23</v>
      </c>
      <c r="I22" s="9">
        <v>44591</v>
      </c>
      <c r="J22" s="9">
        <v>44591</v>
      </c>
      <c r="K22" s="337">
        <v>1</v>
      </c>
      <c r="L22" s="338">
        <v>1</v>
      </c>
      <c r="M22" s="336" t="s">
        <v>635</v>
      </c>
      <c r="N22" s="337">
        <v>1</v>
      </c>
      <c r="O22" s="338">
        <v>1</v>
      </c>
      <c r="P22" s="336" t="s">
        <v>635</v>
      </c>
      <c r="Q22" s="340"/>
      <c r="R22" s="340"/>
      <c r="S22" s="340"/>
      <c r="T22" s="340"/>
      <c r="U22" s="340"/>
      <c r="V22" s="340"/>
      <c r="W22" s="330">
        <v>1</v>
      </c>
    </row>
    <row r="23" spans="2:23" ht="75" x14ac:dyDescent="0.25">
      <c r="B23" s="317"/>
      <c r="C23" s="140"/>
      <c r="D23" s="8" t="s">
        <v>610</v>
      </c>
      <c r="E23" s="8" t="s">
        <v>611</v>
      </c>
      <c r="F23" s="8" t="s">
        <v>612</v>
      </c>
      <c r="G23" s="8" t="s">
        <v>613</v>
      </c>
      <c r="H23" s="8" t="s">
        <v>23</v>
      </c>
      <c r="I23" s="9">
        <v>44591</v>
      </c>
      <c r="J23" s="9" t="s">
        <v>293</v>
      </c>
      <c r="K23" s="337">
        <v>0</v>
      </c>
      <c r="L23" s="338">
        <v>0</v>
      </c>
      <c r="M23" s="336" t="s">
        <v>636</v>
      </c>
      <c r="N23" s="337">
        <v>0</v>
      </c>
      <c r="O23" s="338">
        <v>0</v>
      </c>
      <c r="P23" s="336" t="s">
        <v>636</v>
      </c>
      <c r="Q23" s="340"/>
      <c r="R23" s="340"/>
      <c r="S23" s="340"/>
      <c r="T23" s="340"/>
      <c r="U23" s="340"/>
      <c r="V23" s="340"/>
      <c r="W23" s="330">
        <v>0</v>
      </c>
    </row>
    <row r="24" spans="2:23" ht="204.75" customHeight="1" x14ac:dyDescent="0.25">
      <c r="B24" s="22" t="s">
        <v>25</v>
      </c>
      <c r="C24" s="22" t="s">
        <v>24</v>
      </c>
      <c r="D24" s="8" t="s">
        <v>614</v>
      </c>
      <c r="E24" s="8" t="s">
        <v>615</v>
      </c>
      <c r="F24" s="8" t="s">
        <v>616</v>
      </c>
      <c r="G24" s="8" t="s">
        <v>617</v>
      </c>
      <c r="H24" s="7" t="s">
        <v>618</v>
      </c>
      <c r="I24" s="320">
        <v>44562</v>
      </c>
      <c r="J24" s="320">
        <v>44926</v>
      </c>
      <c r="K24" s="337">
        <v>1</v>
      </c>
      <c r="L24" s="338">
        <v>0.25</v>
      </c>
      <c r="M24" s="336" t="s">
        <v>637</v>
      </c>
      <c r="N24" s="337">
        <v>1</v>
      </c>
      <c r="O24" s="338">
        <v>0.25</v>
      </c>
      <c r="P24" s="336" t="s">
        <v>638</v>
      </c>
      <c r="Q24" s="340"/>
      <c r="R24" s="340"/>
      <c r="S24" s="341"/>
      <c r="T24" s="340"/>
      <c r="U24" s="340"/>
      <c r="V24" s="340"/>
      <c r="W24" s="330">
        <v>0.5</v>
      </c>
    </row>
    <row r="32" spans="2:23" x14ac:dyDescent="0.25">
      <c r="J32" s="333"/>
    </row>
  </sheetData>
  <mergeCells count="21">
    <mergeCell ref="C13:C21"/>
    <mergeCell ref="D14:D16"/>
    <mergeCell ref="D17:D18"/>
    <mergeCell ref="D19:D20"/>
    <mergeCell ref="C22:C23"/>
    <mergeCell ref="J11:J12"/>
    <mergeCell ref="K11:M11"/>
    <mergeCell ref="N11:P11"/>
    <mergeCell ref="Q11:S11"/>
    <mergeCell ref="T11:V11"/>
    <mergeCell ref="W11:W12"/>
    <mergeCell ref="B2:C4"/>
    <mergeCell ref="D2:J4"/>
    <mergeCell ref="B11:B12"/>
    <mergeCell ref="C11:C12"/>
    <mergeCell ref="D11:D12"/>
    <mergeCell ref="E11:E12"/>
    <mergeCell ref="F11:F12"/>
    <mergeCell ref="G11:G12"/>
    <mergeCell ref="H11:H12"/>
    <mergeCell ref="I11:I12"/>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2621-7AC1-4F1E-B72E-DDF960D04896}">
  <dimension ref="B1:W87"/>
  <sheetViews>
    <sheetView showGridLines="0" topLeftCell="A70" zoomScale="70" zoomScaleNormal="70" workbookViewId="0">
      <selection activeCell="D93" sqref="D93"/>
    </sheetView>
  </sheetViews>
  <sheetFormatPr baseColWidth="10" defaultRowHeight="15" x14ac:dyDescent="0.25"/>
  <cols>
    <col min="2" max="2" width="30" customWidth="1"/>
    <col min="3" max="3" width="41.5703125" customWidth="1"/>
    <col min="4" max="4" width="35.85546875" customWidth="1"/>
    <col min="5" max="5" width="34.7109375" customWidth="1"/>
    <col min="6" max="6" width="35.5703125" customWidth="1"/>
    <col min="7" max="7" width="26.140625" customWidth="1"/>
    <col min="8" max="8" width="39.42578125" customWidth="1"/>
    <col min="9" max="9" width="27" customWidth="1"/>
    <col min="10" max="10" width="28.140625" customWidth="1"/>
    <col min="11" max="11" width="30.42578125" customWidth="1"/>
    <col min="12" max="13" width="23" customWidth="1"/>
    <col min="14" max="14" width="27.7109375" customWidth="1"/>
    <col min="15" max="15" width="25.140625" customWidth="1"/>
    <col min="16" max="16" width="23.85546875" customWidth="1"/>
    <col min="17" max="17" width="27.42578125" customWidth="1"/>
    <col min="18" max="18" width="20.140625" customWidth="1"/>
    <col min="19" max="19" width="22.28515625" customWidth="1"/>
    <col min="20" max="20" width="30.140625" customWidth="1"/>
    <col min="21" max="21" width="26.140625" customWidth="1"/>
    <col min="22" max="22" width="21.28515625" customWidth="1"/>
    <col min="23" max="23" width="14.7109375" customWidth="1"/>
  </cols>
  <sheetData>
    <row r="1" spans="2:23" ht="15.75" thickBot="1" x14ac:dyDescent="0.3"/>
    <row r="2" spans="2:23" ht="38.25" customHeight="1" x14ac:dyDescent="0.25">
      <c r="B2" s="144"/>
      <c r="C2" s="144"/>
      <c r="D2" s="135" t="s">
        <v>61</v>
      </c>
      <c r="E2" s="136"/>
      <c r="F2" s="136"/>
      <c r="G2" s="136"/>
      <c r="H2" s="136"/>
      <c r="I2" s="136"/>
      <c r="J2" s="136"/>
    </row>
    <row r="3" spans="2:23" x14ac:dyDescent="0.25">
      <c r="B3" s="145"/>
      <c r="C3" s="145"/>
      <c r="D3" s="137"/>
      <c r="E3" s="137"/>
      <c r="F3" s="137"/>
      <c r="G3" s="137"/>
      <c r="H3" s="137"/>
      <c r="I3" s="137"/>
      <c r="J3" s="137"/>
    </row>
    <row r="4" spans="2:23" ht="15.75" thickBot="1" x14ac:dyDescent="0.3">
      <c r="B4" s="146"/>
      <c r="C4" s="146"/>
      <c r="D4" s="138"/>
      <c r="E4" s="138"/>
      <c r="F4" s="138"/>
      <c r="G4" s="138"/>
      <c r="H4" s="138"/>
      <c r="I4" s="138"/>
      <c r="J4" s="138"/>
    </row>
    <row r="5" spans="2:23" ht="16.5" thickBot="1" x14ac:dyDescent="0.3">
      <c r="B5" s="28" t="s">
        <v>43</v>
      </c>
      <c r="C5" s="25" t="s">
        <v>189</v>
      </c>
      <c r="D5" s="62"/>
      <c r="E5" s="62"/>
      <c r="F5" s="62"/>
      <c r="G5" s="62"/>
      <c r="H5" s="62"/>
      <c r="I5" s="62"/>
      <c r="J5" s="62"/>
    </row>
    <row r="6" spans="2:23" ht="16.5" thickBot="1" x14ac:dyDescent="0.3">
      <c r="B6" s="49"/>
      <c r="C6" s="25" t="s">
        <v>190</v>
      </c>
      <c r="D6" s="62"/>
      <c r="E6" s="62"/>
      <c r="F6" s="62"/>
      <c r="G6" s="62"/>
      <c r="H6" s="62"/>
      <c r="I6" s="62"/>
      <c r="J6" s="62"/>
    </row>
    <row r="7" spans="2:23" ht="16.5" thickBot="1" x14ac:dyDescent="0.3">
      <c r="B7" s="49"/>
      <c r="C7" s="49"/>
      <c r="D7" s="62"/>
      <c r="E7" s="62"/>
      <c r="F7" s="62"/>
      <c r="G7" s="62"/>
      <c r="H7" s="62"/>
      <c r="I7" s="62"/>
      <c r="J7" s="62"/>
    </row>
    <row r="8" spans="2:23" ht="16.5" thickBot="1" x14ac:dyDescent="0.3">
      <c r="B8" s="25" t="s">
        <v>47</v>
      </c>
      <c r="C8" s="25" t="s">
        <v>27</v>
      </c>
      <c r="D8" s="62"/>
      <c r="E8" s="62"/>
      <c r="F8" s="62"/>
      <c r="G8" s="62"/>
      <c r="H8" s="62"/>
      <c r="I8" s="62"/>
      <c r="J8" s="62"/>
    </row>
    <row r="10" spans="2:23" ht="15.75" thickBot="1" x14ac:dyDescent="0.3"/>
    <row r="11" spans="2:23" ht="32.25" customHeight="1" thickBot="1" x14ac:dyDescent="0.3">
      <c r="B11" s="191" t="s">
        <v>18</v>
      </c>
      <c r="C11" s="193" t="s">
        <v>15</v>
      </c>
      <c r="D11" s="191" t="s">
        <v>0</v>
      </c>
      <c r="E11" s="191" t="s">
        <v>1</v>
      </c>
      <c r="F11" s="191" t="s">
        <v>2</v>
      </c>
      <c r="G11" s="191" t="s">
        <v>3</v>
      </c>
      <c r="H11" s="191" t="s">
        <v>4</v>
      </c>
      <c r="I11" s="193" t="s">
        <v>5</v>
      </c>
      <c r="J11" s="193" t="s">
        <v>6</v>
      </c>
      <c r="K11" s="195" t="s">
        <v>191</v>
      </c>
      <c r="L11" s="195"/>
      <c r="M11" s="195"/>
      <c r="N11" s="195" t="s">
        <v>192</v>
      </c>
      <c r="O11" s="195"/>
      <c r="P11" s="195"/>
      <c r="Q11" s="195" t="s">
        <v>55</v>
      </c>
      <c r="R11" s="195"/>
      <c r="S11" s="195"/>
      <c r="T11" s="195" t="s">
        <v>56</v>
      </c>
      <c r="U11" s="195"/>
      <c r="V11" s="195"/>
      <c r="W11" s="188" t="s">
        <v>59</v>
      </c>
    </row>
    <row r="12" spans="2:23" ht="46.5" customHeight="1" thickBot="1" x14ac:dyDescent="0.3">
      <c r="B12" s="196"/>
      <c r="C12" s="194"/>
      <c r="D12" s="192"/>
      <c r="E12" s="196"/>
      <c r="F12" s="192"/>
      <c r="G12" s="192"/>
      <c r="H12" s="196"/>
      <c r="I12" s="194"/>
      <c r="J12" s="194"/>
      <c r="K12" s="51" t="s">
        <v>40</v>
      </c>
      <c r="L12" s="51" t="s">
        <v>39</v>
      </c>
      <c r="M12" s="51" t="s">
        <v>41</v>
      </c>
      <c r="N12" s="53" t="s">
        <v>51</v>
      </c>
      <c r="O12" s="51" t="s">
        <v>52</v>
      </c>
      <c r="P12" s="51" t="s">
        <v>53</v>
      </c>
      <c r="Q12" s="51" t="s">
        <v>51</v>
      </c>
      <c r="R12" s="51" t="s">
        <v>52</v>
      </c>
      <c r="S12" s="51" t="s">
        <v>53</v>
      </c>
      <c r="T12" s="51" t="s">
        <v>57</v>
      </c>
      <c r="U12" s="51" t="s">
        <v>58</v>
      </c>
      <c r="V12" s="51" t="s">
        <v>53</v>
      </c>
      <c r="W12" s="188"/>
    </row>
    <row r="13" spans="2:23" ht="141" customHeight="1" thickBot="1" x14ac:dyDescent="0.3">
      <c r="B13" s="173" t="s">
        <v>7</v>
      </c>
      <c r="C13" s="170" t="s">
        <v>26</v>
      </c>
      <c r="D13" s="160" t="s">
        <v>129</v>
      </c>
      <c r="E13" s="10" t="s">
        <v>130</v>
      </c>
      <c r="F13" s="54" t="s">
        <v>131</v>
      </c>
      <c r="G13" s="54" t="s">
        <v>132</v>
      </c>
      <c r="H13" s="10" t="s">
        <v>133</v>
      </c>
      <c r="I13" s="55">
        <v>44743</v>
      </c>
      <c r="J13" s="55">
        <v>44804</v>
      </c>
      <c r="K13" s="63">
        <v>0</v>
      </c>
      <c r="L13" s="64">
        <v>0</v>
      </c>
      <c r="M13" s="65" t="s">
        <v>193</v>
      </c>
      <c r="N13" s="63">
        <v>0</v>
      </c>
      <c r="O13" s="64">
        <v>0</v>
      </c>
      <c r="P13" s="65" t="s">
        <v>193</v>
      </c>
      <c r="Q13" s="63"/>
      <c r="R13" s="31"/>
      <c r="S13" s="31"/>
      <c r="T13" s="31"/>
      <c r="U13" s="31"/>
      <c r="V13" s="31"/>
      <c r="W13" s="31"/>
    </row>
    <row r="14" spans="2:23" ht="134.25" customHeight="1" thickBot="1" x14ac:dyDescent="0.3">
      <c r="B14" s="173"/>
      <c r="C14" s="171"/>
      <c r="D14" s="161"/>
      <c r="E14" s="10" t="s">
        <v>134</v>
      </c>
      <c r="F14" s="10" t="s">
        <v>135</v>
      </c>
      <c r="G14" s="10" t="s">
        <v>136</v>
      </c>
      <c r="H14" s="10" t="s">
        <v>137</v>
      </c>
      <c r="I14" s="11">
        <v>44743</v>
      </c>
      <c r="J14" s="11">
        <v>44895</v>
      </c>
      <c r="K14" s="63">
        <v>0</v>
      </c>
      <c r="L14" s="64">
        <v>0</v>
      </c>
      <c r="M14" s="65" t="s">
        <v>193</v>
      </c>
      <c r="N14" s="63">
        <v>0</v>
      </c>
      <c r="O14" s="64">
        <v>0</v>
      </c>
      <c r="P14" s="65" t="s">
        <v>193</v>
      </c>
      <c r="Q14" s="66"/>
      <c r="R14" s="66"/>
      <c r="S14" s="66"/>
      <c r="T14" s="66"/>
      <c r="U14" s="66"/>
      <c r="V14" s="66"/>
      <c r="W14" s="66"/>
    </row>
    <row r="15" spans="2:23" ht="60.75" customHeight="1" x14ac:dyDescent="0.25">
      <c r="B15" s="173"/>
      <c r="C15" s="171"/>
      <c r="D15" s="162" t="s">
        <v>138</v>
      </c>
      <c r="E15" s="164" t="s">
        <v>139</v>
      </c>
      <c r="F15" s="164" t="s">
        <v>97</v>
      </c>
      <c r="G15" s="164" t="s">
        <v>140</v>
      </c>
      <c r="H15" s="164" t="s">
        <v>141</v>
      </c>
      <c r="I15" s="165">
        <v>44562</v>
      </c>
      <c r="J15" s="165">
        <v>44896</v>
      </c>
      <c r="K15" s="197">
        <v>1</v>
      </c>
      <c r="L15" s="199">
        <f>K15/4</f>
        <v>0.25</v>
      </c>
      <c r="M15" s="205" t="s">
        <v>194</v>
      </c>
      <c r="N15" s="197">
        <v>1</v>
      </c>
      <c r="O15" s="199">
        <f>N15/4</f>
        <v>0.25</v>
      </c>
      <c r="P15" s="205" t="s">
        <v>195</v>
      </c>
      <c r="Q15" s="202"/>
      <c r="R15" s="202"/>
      <c r="S15" s="202"/>
      <c r="T15" s="202"/>
      <c r="U15" s="202"/>
      <c r="V15" s="202"/>
      <c r="W15" s="202"/>
    </row>
    <row r="16" spans="2:23" ht="15.75" customHeight="1" x14ac:dyDescent="0.25">
      <c r="B16" s="173"/>
      <c r="C16" s="171"/>
      <c r="D16" s="163"/>
      <c r="E16" s="164"/>
      <c r="F16" s="164"/>
      <c r="G16" s="164"/>
      <c r="H16" s="164"/>
      <c r="I16" s="165"/>
      <c r="J16" s="165"/>
      <c r="K16" s="197"/>
      <c r="L16" s="200"/>
      <c r="M16" s="206"/>
      <c r="N16" s="197"/>
      <c r="O16" s="200"/>
      <c r="P16" s="206"/>
      <c r="Q16" s="203"/>
      <c r="R16" s="203"/>
      <c r="S16" s="203"/>
      <c r="T16" s="203"/>
      <c r="U16" s="203"/>
      <c r="V16" s="203"/>
      <c r="W16" s="203"/>
    </row>
    <row r="17" spans="2:23" ht="15.75" customHeight="1" x14ac:dyDescent="0.25">
      <c r="B17" s="173"/>
      <c r="C17" s="171"/>
      <c r="D17" s="163"/>
      <c r="E17" s="164"/>
      <c r="F17" s="164"/>
      <c r="G17" s="164"/>
      <c r="H17" s="164"/>
      <c r="I17" s="165"/>
      <c r="J17" s="165"/>
      <c r="K17" s="197"/>
      <c r="L17" s="200"/>
      <c r="M17" s="206"/>
      <c r="N17" s="197"/>
      <c r="O17" s="200"/>
      <c r="P17" s="206"/>
      <c r="Q17" s="203"/>
      <c r="R17" s="203"/>
      <c r="S17" s="203"/>
      <c r="T17" s="203"/>
      <c r="U17" s="203"/>
      <c r="V17" s="203"/>
      <c r="W17" s="203"/>
    </row>
    <row r="18" spans="2:23" ht="15.75" customHeight="1" x14ac:dyDescent="0.25">
      <c r="B18" s="173"/>
      <c r="C18" s="171"/>
      <c r="D18" s="163"/>
      <c r="E18" s="164"/>
      <c r="F18" s="164"/>
      <c r="G18" s="164"/>
      <c r="H18" s="164"/>
      <c r="I18" s="165"/>
      <c r="J18" s="165"/>
      <c r="K18" s="197"/>
      <c r="L18" s="200"/>
      <c r="M18" s="206"/>
      <c r="N18" s="197"/>
      <c r="O18" s="200"/>
      <c r="P18" s="206"/>
      <c r="Q18" s="203"/>
      <c r="R18" s="203"/>
      <c r="S18" s="203"/>
      <c r="T18" s="203"/>
      <c r="U18" s="203"/>
      <c r="V18" s="203"/>
      <c r="W18" s="203"/>
    </row>
    <row r="19" spans="2:23" ht="13.5" customHeight="1" x14ac:dyDescent="0.25">
      <c r="B19" s="173"/>
      <c r="C19" s="171"/>
      <c r="D19" s="163"/>
      <c r="E19" s="164"/>
      <c r="F19" s="164"/>
      <c r="G19" s="164"/>
      <c r="H19" s="164"/>
      <c r="I19" s="165"/>
      <c r="J19" s="165"/>
      <c r="K19" s="197"/>
      <c r="L19" s="200"/>
      <c r="M19" s="207"/>
      <c r="N19" s="197"/>
      <c r="O19" s="200"/>
      <c r="P19" s="207"/>
      <c r="Q19" s="204"/>
      <c r="R19" s="204"/>
      <c r="S19" s="204"/>
      <c r="T19" s="204"/>
      <c r="U19" s="204"/>
      <c r="V19" s="204"/>
      <c r="W19" s="204"/>
    </row>
    <row r="20" spans="2:23" ht="20.25" customHeight="1" x14ac:dyDescent="0.25">
      <c r="B20" s="173"/>
      <c r="C20" s="171"/>
      <c r="D20" s="163"/>
      <c r="E20" s="164"/>
      <c r="F20" s="164"/>
      <c r="G20" s="164"/>
      <c r="H20" s="164"/>
      <c r="I20" s="165"/>
      <c r="J20" s="165"/>
      <c r="K20" s="197"/>
      <c r="L20" s="200"/>
      <c r="M20" s="67"/>
      <c r="N20" s="197"/>
      <c r="O20" s="200"/>
    </row>
    <row r="21" spans="2:23" ht="21" customHeight="1" x14ac:dyDescent="0.25">
      <c r="B21" s="173"/>
      <c r="C21" s="171"/>
      <c r="D21" s="163"/>
      <c r="E21" s="162"/>
      <c r="F21" s="162"/>
      <c r="G21" s="162"/>
      <c r="H21" s="162"/>
      <c r="I21" s="166"/>
      <c r="J21" s="166"/>
      <c r="K21" s="198"/>
      <c r="L21" s="201"/>
      <c r="M21" s="205" t="s">
        <v>196</v>
      </c>
      <c r="N21" s="198"/>
      <c r="O21" s="201"/>
    </row>
    <row r="22" spans="2:23" ht="15" customHeight="1" x14ac:dyDescent="0.25">
      <c r="B22" s="173"/>
      <c r="C22" s="171"/>
      <c r="D22" s="162" t="s">
        <v>142</v>
      </c>
      <c r="E22" s="164" t="s">
        <v>143</v>
      </c>
      <c r="F22" s="164" t="s">
        <v>144</v>
      </c>
      <c r="G22" s="164" t="s">
        <v>145</v>
      </c>
      <c r="H22" s="164" t="s">
        <v>141</v>
      </c>
      <c r="I22" s="165">
        <v>44562</v>
      </c>
      <c r="J22" s="165">
        <v>44592</v>
      </c>
      <c r="K22" s="197">
        <v>1</v>
      </c>
      <c r="L22" s="199">
        <v>1</v>
      </c>
      <c r="M22" s="206"/>
      <c r="N22" s="197">
        <v>0</v>
      </c>
      <c r="O22" s="199">
        <v>0</v>
      </c>
      <c r="P22" s="205" t="s">
        <v>197</v>
      </c>
      <c r="Q22" s="208"/>
      <c r="R22" s="208"/>
      <c r="S22" s="208"/>
      <c r="T22" s="208"/>
      <c r="U22" s="208"/>
      <c r="V22" s="208"/>
      <c r="W22" s="208"/>
    </row>
    <row r="23" spans="2:23" ht="15.75" customHeight="1" x14ac:dyDescent="0.25">
      <c r="B23" s="173"/>
      <c r="C23" s="171"/>
      <c r="D23" s="163"/>
      <c r="E23" s="164"/>
      <c r="F23" s="164"/>
      <c r="G23" s="164"/>
      <c r="H23" s="164"/>
      <c r="I23" s="165"/>
      <c r="J23" s="165"/>
      <c r="K23" s="197"/>
      <c r="L23" s="200"/>
      <c r="M23" s="206"/>
      <c r="N23" s="197"/>
      <c r="O23" s="200"/>
      <c r="P23" s="206"/>
      <c r="Q23" s="203"/>
      <c r="R23" s="203"/>
      <c r="S23" s="203"/>
      <c r="T23" s="203"/>
      <c r="U23" s="203"/>
      <c r="V23" s="203"/>
      <c r="W23" s="203"/>
    </row>
    <row r="24" spans="2:23" ht="15" customHeight="1" x14ac:dyDescent="0.25">
      <c r="B24" s="173"/>
      <c r="C24" s="171"/>
      <c r="D24" s="163"/>
      <c r="E24" s="164"/>
      <c r="F24" s="164"/>
      <c r="G24" s="164"/>
      <c r="H24" s="164"/>
      <c r="I24" s="165"/>
      <c r="J24" s="165"/>
      <c r="K24" s="197"/>
      <c r="L24" s="200"/>
      <c r="M24" s="206"/>
      <c r="N24" s="197"/>
      <c r="O24" s="200"/>
      <c r="P24" s="206"/>
      <c r="Q24" s="203"/>
      <c r="R24" s="203"/>
      <c r="S24" s="203"/>
      <c r="T24" s="203"/>
      <c r="U24" s="203"/>
      <c r="V24" s="203"/>
      <c r="W24" s="203"/>
    </row>
    <row r="25" spans="2:23" ht="15.75" customHeight="1" x14ac:dyDescent="0.25">
      <c r="B25" s="173"/>
      <c r="C25" s="171"/>
      <c r="D25" s="163"/>
      <c r="E25" s="164"/>
      <c r="F25" s="164"/>
      <c r="G25" s="164"/>
      <c r="H25" s="164"/>
      <c r="I25" s="165"/>
      <c r="J25" s="165"/>
      <c r="K25" s="197"/>
      <c r="L25" s="200"/>
      <c r="M25" s="206"/>
      <c r="N25" s="197"/>
      <c r="O25" s="200"/>
      <c r="P25" s="206"/>
      <c r="Q25" s="203"/>
      <c r="R25" s="203"/>
      <c r="S25" s="203"/>
      <c r="T25" s="203"/>
      <c r="U25" s="203"/>
      <c r="V25" s="203"/>
      <c r="W25" s="203"/>
    </row>
    <row r="26" spans="2:23" ht="15" customHeight="1" x14ac:dyDescent="0.25">
      <c r="B26" s="173"/>
      <c r="C26" s="171"/>
      <c r="D26" s="163"/>
      <c r="E26" s="164"/>
      <c r="F26" s="164"/>
      <c r="G26" s="164"/>
      <c r="H26" s="164"/>
      <c r="I26" s="165"/>
      <c r="J26" s="165"/>
      <c r="K26" s="197"/>
      <c r="L26" s="200"/>
      <c r="M26" s="206"/>
      <c r="N26" s="197"/>
      <c r="O26" s="200"/>
      <c r="P26" s="206"/>
      <c r="Q26" s="203"/>
      <c r="R26" s="203"/>
      <c r="S26" s="203"/>
      <c r="T26" s="203"/>
      <c r="U26" s="203"/>
      <c r="V26" s="203"/>
      <c r="W26" s="203"/>
    </row>
    <row r="27" spans="2:23" ht="15.75" customHeight="1" x14ac:dyDescent="0.25">
      <c r="B27" s="173"/>
      <c r="C27" s="172"/>
      <c r="D27" s="163"/>
      <c r="E27" s="164"/>
      <c r="F27" s="164"/>
      <c r="G27" s="164"/>
      <c r="H27" s="164"/>
      <c r="I27" s="165"/>
      <c r="J27" s="165"/>
      <c r="K27" s="197"/>
      <c r="L27" s="201"/>
      <c r="M27" s="207"/>
      <c r="N27" s="197"/>
      <c r="O27" s="201"/>
      <c r="P27" s="207"/>
      <c r="Q27" s="204"/>
      <c r="R27" s="204"/>
      <c r="S27" s="204"/>
      <c r="T27" s="204"/>
      <c r="U27" s="204"/>
      <c r="V27" s="204"/>
      <c r="W27" s="204"/>
    </row>
    <row r="28" spans="2:23" ht="15" customHeight="1" x14ac:dyDescent="0.25">
      <c r="B28" s="173"/>
      <c r="C28" s="56"/>
      <c r="D28" s="164" t="s">
        <v>146</v>
      </c>
      <c r="E28" s="164" t="s">
        <v>147</v>
      </c>
      <c r="F28" s="164" t="s">
        <v>148</v>
      </c>
      <c r="G28" s="164" t="s">
        <v>149</v>
      </c>
      <c r="H28" s="164" t="s">
        <v>150</v>
      </c>
      <c r="I28" s="165">
        <v>44562</v>
      </c>
      <c r="J28" s="166">
        <v>44926</v>
      </c>
      <c r="K28" s="197">
        <v>265</v>
      </c>
      <c r="L28" s="209">
        <v>0.25</v>
      </c>
      <c r="M28" s="205" t="s">
        <v>198</v>
      </c>
      <c r="N28" s="197">
        <v>317</v>
      </c>
      <c r="O28" s="210">
        <v>0.25</v>
      </c>
      <c r="P28" s="205" t="s">
        <v>198</v>
      </c>
      <c r="Q28" s="197"/>
      <c r="R28" s="197"/>
      <c r="S28" s="197"/>
      <c r="T28" s="197"/>
      <c r="U28" s="197"/>
      <c r="V28" s="197"/>
      <c r="W28" s="68"/>
    </row>
    <row r="29" spans="2:23" ht="15" customHeight="1" x14ac:dyDescent="0.25">
      <c r="B29" s="173"/>
      <c r="C29" s="57"/>
      <c r="D29" s="164"/>
      <c r="E29" s="164"/>
      <c r="F29" s="164"/>
      <c r="G29" s="164"/>
      <c r="H29" s="164"/>
      <c r="I29" s="165"/>
      <c r="J29" s="167"/>
      <c r="K29" s="197"/>
      <c r="L29" s="206"/>
      <c r="M29" s="206"/>
      <c r="N29" s="197"/>
      <c r="O29" s="197"/>
      <c r="P29" s="206"/>
      <c r="Q29" s="197"/>
      <c r="R29" s="197"/>
      <c r="S29" s="197"/>
      <c r="T29" s="197"/>
      <c r="U29" s="197"/>
      <c r="V29" s="197"/>
      <c r="W29" s="69"/>
    </row>
    <row r="30" spans="2:23" ht="15" customHeight="1" x14ac:dyDescent="0.25">
      <c r="B30" s="173"/>
      <c r="C30" s="57"/>
      <c r="D30" s="164"/>
      <c r="E30" s="164"/>
      <c r="F30" s="164"/>
      <c r="G30" s="164"/>
      <c r="H30" s="164"/>
      <c r="I30" s="165"/>
      <c r="J30" s="167"/>
      <c r="K30" s="197"/>
      <c r="L30" s="206"/>
      <c r="M30" s="206"/>
      <c r="N30" s="197"/>
      <c r="O30" s="197"/>
      <c r="P30" s="206"/>
      <c r="Q30" s="197"/>
      <c r="R30" s="197"/>
      <c r="S30" s="197"/>
      <c r="T30" s="197"/>
      <c r="U30" s="197"/>
      <c r="V30" s="197"/>
      <c r="W30" s="69"/>
    </row>
    <row r="31" spans="2:23" ht="15" customHeight="1" x14ac:dyDescent="0.25">
      <c r="B31" s="173"/>
      <c r="C31" s="57"/>
      <c r="D31" s="164"/>
      <c r="E31" s="164"/>
      <c r="F31" s="164"/>
      <c r="G31" s="164"/>
      <c r="H31" s="164"/>
      <c r="I31" s="165"/>
      <c r="J31" s="167"/>
      <c r="K31" s="197"/>
      <c r="L31" s="206"/>
      <c r="M31" s="206"/>
      <c r="N31" s="197"/>
      <c r="O31" s="197"/>
      <c r="P31" s="206"/>
      <c r="Q31" s="197"/>
      <c r="R31" s="197"/>
      <c r="S31" s="197"/>
      <c r="T31" s="197"/>
      <c r="U31" s="197"/>
      <c r="V31" s="197"/>
      <c r="W31" s="69"/>
    </row>
    <row r="32" spans="2:23" ht="15" customHeight="1" x14ac:dyDescent="0.25">
      <c r="B32" s="173"/>
      <c r="C32" s="57"/>
      <c r="D32" s="164"/>
      <c r="E32" s="164"/>
      <c r="F32" s="164"/>
      <c r="G32" s="164"/>
      <c r="H32" s="164"/>
      <c r="I32" s="165"/>
      <c r="J32" s="167"/>
      <c r="K32" s="197"/>
      <c r="L32" s="206"/>
      <c r="M32" s="206"/>
      <c r="N32" s="197"/>
      <c r="O32" s="197"/>
      <c r="P32" s="206"/>
      <c r="Q32" s="197"/>
      <c r="R32" s="197"/>
      <c r="S32" s="197"/>
      <c r="T32" s="197"/>
      <c r="U32" s="197"/>
      <c r="V32" s="197"/>
      <c r="W32" s="69"/>
    </row>
    <row r="33" spans="2:23" ht="15" customHeight="1" x14ac:dyDescent="0.25">
      <c r="B33" s="173"/>
      <c r="C33" s="57"/>
      <c r="D33" s="164"/>
      <c r="E33" s="164"/>
      <c r="F33" s="164"/>
      <c r="G33" s="164"/>
      <c r="H33" s="164"/>
      <c r="I33" s="165"/>
      <c r="J33" s="168"/>
      <c r="K33" s="197"/>
      <c r="L33" s="207"/>
      <c r="M33" s="207"/>
      <c r="N33" s="197"/>
      <c r="O33" s="197"/>
      <c r="P33" s="207"/>
      <c r="Q33" s="197"/>
      <c r="R33" s="197"/>
      <c r="S33" s="197"/>
      <c r="T33" s="197"/>
      <c r="U33" s="197"/>
      <c r="V33" s="197"/>
      <c r="W33" s="70"/>
    </row>
    <row r="34" spans="2:23" ht="15" customHeight="1" x14ac:dyDescent="0.25">
      <c r="B34" s="173"/>
      <c r="C34" s="57"/>
      <c r="D34" s="164" t="s">
        <v>151</v>
      </c>
      <c r="E34" s="164" t="s">
        <v>152</v>
      </c>
      <c r="F34" s="164" t="s">
        <v>153</v>
      </c>
      <c r="G34" s="164" t="s">
        <v>154</v>
      </c>
      <c r="H34" s="164" t="s">
        <v>155</v>
      </c>
      <c r="I34" s="165">
        <v>44562</v>
      </c>
      <c r="J34" s="166">
        <v>44926</v>
      </c>
      <c r="K34" s="197">
        <v>15</v>
      </c>
      <c r="L34" s="209">
        <v>0.25</v>
      </c>
      <c r="M34" s="205" t="s">
        <v>199</v>
      </c>
      <c r="N34" s="197">
        <v>15</v>
      </c>
      <c r="O34" s="210">
        <v>0.25</v>
      </c>
      <c r="P34" s="205" t="s">
        <v>199</v>
      </c>
      <c r="Q34" s="197"/>
      <c r="R34" s="197"/>
      <c r="S34" s="197"/>
      <c r="T34" s="197"/>
      <c r="U34" s="197"/>
      <c r="V34" s="197"/>
      <c r="W34" s="68"/>
    </row>
    <row r="35" spans="2:23" ht="15" customHeight="1" x14ac:dyDescent="0.25">
      <c r="B35" s="173"/>
      <c r="C35" s="58"/>
      <c r="D35" s="164"/>
      <c r="E35" s="164"/>
      <c r="F35" s="164"/>
      <c r="G35" s="164"/>
      <c r="H35" s="164"/>
      <c r="I35" s="165"/>
      <c r="J35" s="167"/>
      <c r="K35" s="197"/>
      <c r="L35" s="206"/>
      <c r="M35" s="206"/>
      <c r="N35" s="197"/>
      <c r="O35" s="197"/>
      <c r="P35" s="206"/>
      <c r="Q35" s="197"/>
      <c r="R35" s="197"/>
      <c r="S35" s="197"/>
      <c r="T35" s="197"/>
      <c r="U35" s="197"/>
      <c r="V35" s="197"/>
      <c r="W35" s="69"/>
    </row>
    <row r="36" spans="2:23" ht="15" customHeight="1" x14ac:dyDescent="0.25">
      <c r="B36" s="173"/>
      <c r="C36" s="59"/>
      <c r="D36" s="164"/>
      <c r="E36" s="164"/>
      <c r="F36" s="164"/>
      <c r="G36" s="164"/>
      <c r="H36" s="164"/>
      <c r="I36" s="165"/>
      <c r="J36" s="167"/>
      <c r="K36" s="197"/>
      <c r="L36" s="206"/>
      <c r="M36" s="206"/>
      <c r="N36" s="197"/>
      <c r="O36" s="197"/>
      <c r="P36" s="206"/>
      <c r="Q36" s="197"/>
      <c r="R36" s="197"/>
      <c r="S36" s="197"/>
      <c r="T36" s="197"/>
      <c r="U36" s="197"/>
      <c r="V36" s="197"/>
      <c r="W36" s="69"/>
    </row>
    <row r="37" spans="2:23" ht="15" customHeight="1" x14ac:dyDescent="0.25">
      <c r="B37" s="173"/>
      <c r="C37" s="57"/>
      <c r="D37" s="164"/>
      <c r="E37" s="164"/>
      <c r="F37" s="164"/>
      <c r="G37" s="164"/>
      <c r="H37" s="164"/>
      <c r="I37" s="165"/>
      <c r="J37" s="167"/>
      <c r="K37" s="197"/>
      <c r="L37" s="206"/>
      <c r="M37" s="206"/>
      <c r="N37" s="197"/>
      <c r="O37" s="197"/>
      <c r="P37" s="206"/>
      <c r="Q37" s="197"/>
      <c r="R37" s="197"/>
      <c r="S37" s="197"/>
      <c r="T37" s="197"/>
      <c r="U37" s="197"/>
      <c r="V37" s="197"/>
      <c r="W37" s="69"/>
    </row>
    <row r="38" spans="2:23" ht="15" customHeight="1" x14ac:dyDescent="0.25">
      <c r="B38" s="173"/>
      <c r="C38" s="59"/>
      <c r="D38" s="164"/>
      <c r="E38" s="164"/>
      <c r="F38" s="164"/>
      <c r="G38" s="164"/>
      <c r="H38" s="164"/>
      <c r="I38" s="165"/>
      <c r="J38" s="167"/>
      <c r="K38" s="197"/>
      <c r="L38" s="206"/>
      <c r="M38" s="206"/>
      <c r="N38" s="197"/>
      <c r="O38" s="197"/>
      <c r="P38" s="206"/>
      <c r="Q38" s="197"/>
      <c r="R38" s="197"/>
      <c r="S38" s="197"/>
      <c r="T38" s="197"/>
      <c r="U38" s="197"/>
      <c r="V38" s="197"/>
      <c r="W38" s="69"/>
    </row>
    <row r="39" spans="2:23" ht="15" customHeight="1" x14ac:dyDescent="0.25">
      <c r="B39" s="173"/>
      <c r="C39" s="60" t="s">
        <v>186</v>
      </c>
      <c r="D39" s="164"/>
      <c r="E39" s="164"/>
      <c r="F39" s="164"/>
      <c r="G39" s="164"/>
      <c r="H39" s="164"/>
      <c r="I39" s="165"/>
      <c r="J39" s="168"/>
      <c r="K39" s="197"/>
      <c r="L39" s="207"/>
      <c r="M39" s="207"/>
      <c r="N39" s="197"/>
      <c r="O39" s="197"/>
      <c r="P39" s="207"/>
      <c r="Q39" s="197"/>
      <c r="R39" s="197"/>
      <c r="S39" s="197"/>
      <c r="T39" s="197"/>
      <c r="U39" s="197"/>
      <c r="V39" s="197"/>
      <c r="W39" s="70"/>
    </row>
    <row r="40" spans="2:23" ht="15" customHeight="1" x14ac:dyDescent="0.25">
      <c r="B40" s="173"/>
      <c r="C40" s="59"/>
      <c r="D40" s="164" t="s">
        <v>156</v>
      </c>
      <c r="E40" s="164" t="s">
        <v>157</v>
      </c>
      <c r="F40" s="164" t="s">
        <v>158</v>
      </c>
      <c r="G40" s="164" t="s">
        <v>159</v>
      </c>
      <c r="H40" s="164" t="s">
        <v>155</v>
      </c>
      <c r="I40" s="165">
        <v>44562</v>
      </c>
      <c r="J40" s="166">
        <v>44926</v>
      </c>
      <c r="K40" s="211">
        <v>5</v>
      </c>
      <c r="L40" s="209">
        <v>0.25</v>
      </c>
      <c r="M40" s="205" t="s">
        <v>200</v>
      </c>
      <c r="N40" s="197">
        <v>5</v>
      </c>
      <c r="O40" s="210">
        <v>0.25</v>
      </c>
      <c r="P40" s="205" t="s">
        <v>200</v>
      </c>
      <c r="Q40" s="197"/>
      <c r="R40" s="197"/>
      <c r="S40" s="197"/>
      <c r="T40" s="197"/>
      <c r="U40" s="197"/>
      <c r="V40" s="197"/>
      <c r="W40" s="68"/>
    </row>
    <row r="41" spans="2:23" ht="15" customHeight="1" x14ac:dyDescent="0.25">
      <c r="B41" s="173"/>
      <c r="C41" s="57"/>
      <c r="D41" s="164"/>
      <c r="E41" s="164"/>
      <c r="F41" s="164"/>
      <c r="G41" s="164"/>
      <c r="H41" s="164"/>
      <c r="I41" s="165"/>
      <c r="J41" s="167"/>
      <c r="K41" s="211"/>
      <c r="L41" s="206"/>
      <c r="M41" s="206"/>
      <c r="N41" s="197"/>
      <c r="O41" s="197"/>
      <c r="P41" s="206"/>
      <c r="Q41" s="197"/>
      <c r="R41" s="197"/>
      <c r="S41" s="197"/>
      <c r="T41" s="197"/>
      <c r="U41" s="197"/>
      <c r="V41" s="197"/>
      <c r="W41" s="69"/>
    </row>
    <row r="42" spans="2:23" ht="15" customHeight="1" x14ac:dyDescent="0.25">
      <c r="B42" s="173"/>
      <c r="C42" s="57"/>
      <c r="D42" s="164"/>
      <c r="E42" s="164"/>
      <c r="F42" s="164"/>
      <c r="G42" s="164"/>
      <c r="H42" s="164"/>
      <c r="I42" s="165"/>
      <c r="J42" s="167"/>
      <c r="K42" s="211"/>
      <c r="L42" s="206"/>
      <c r="M42" s="206"/>
      <c r="N42" s="197"/>
      <c r="O42" s="197"/>
      <c r="P42" s="206"/>
      <c r="Q42" s="197"/>
      <c r="R42" s="197"/>
      <c r="S42" s="197"/>
      <c r="T42" s="197"/>
      <c r="U42" s="197"/>
      <c r="V42" s="197"/>
      <c r="W42" s="69"/>
    </row>
    <row r="43" spans="2:23" ht="15" customHeight="1" x14ac:dyDescent="0.25">
      <c r="B43" s="173"/>
      <c r="C43" s="57"/>
      <c r="D43" s="164"/>
      <c r="E43" s="164"/>
      <c r="F43" s="164"/>
      <c r="G43" s="164"/>
      <c r="H43" s="164"/>
      <c r="I43" s="165"/>
      <c r="J43" s="167"/>
      <c r="K43" s="211"/>
      <c r="L43" s="206"/>
      <c r="M43" s="206"/>
      <c r="N43" s="197"/>
      <c r="O43" s="197"/>
      <c r="P43" s="206"/>
      <c r="Q43" s="197"/>
      <c r="R43" s="197"/>
      <c r="S43" s="197"/>
      <c r="T43" s="197"/>
      <c r="U43" s="197"/>
      <c r="V43" s="197"/>
      <c r="W43" s="69"/>
    </row>
    <row r="44" spans="2:23" ht="15" customHeight="1" x14ac:dyDescent="0.25">
      <c r="B44" s="173"/>
      <c r="C44" s="57"/>
      <c r="D44" s="164"/>
      <c r="E44" s="164"/>
      <c r="F44" s="164"/>
      <c r="G44" s="164"/>
      <c r="H44" s="164"/>
      <c r="I44" s="165"/>
      <c r="J44" s="167"/>
      <c r="K44" s="211"/>
      <c r="L44" s="206"/>
      <c r="M44" s="206"/>
      <c r="N44" s="197"/>
      <c r="O44" s="197"/>
      <c r="P44" s="206"/>
      <c r="Q44" s="197"/>
      <c r="R44" s="197"/>
      <c r="S44" s="197"/>
      <c r="T44" s="197"/>
      <c r="U44" s="197"/>
      <c r="V44" s="197"/>
      <c r="W44" s="69"/>
    </row>
    <row r="45" spans="2:23" ht="15" customHeight="1" x14ac:dyDescent="0.25">
      <c r="B45" s="173"/>
      <c r="C45" s="57"/>
      <c r="D45" s="164"/>
      <c r="E45" s="164"/>
      <c r="F45" s="164"/>
      <c r="G45" s="164"/>
      <c r="H45" s="164"/>
      <c r="I45" s="165"/>
      <c r="J45" s="168"/>
      <c r="K45" s="211"/>
      <c r="L45" s="207"/>
      <c r="M45" s="207"/>
      <c r="N45" s="197"/>
      <c r="O45" s="197"/>
      <c r="P45" s="207"/>
      <c r="Q45" s="197"/>
      <c r="R45" s="197"/>
      <c r="S45" s="197"/>
      <c r="T45" s="197"/>
      <c r="U45" s="197"/>
      <c r="V45" s="197"/>
      <c r="W45" s="70"/>
    </row>
    <row r="46" spans="2:23" ht="15" customHeight="1" x14ac:dyDescent="0.25">
      <c r="B46" s="173"/>
      <c r="C46" s="57"/>
      <c r="D46" s="164" t="s">
        <v>160</v>
      </c>
      <c r="E46" s="164" t="s">
        <v>161</v>
      </c>
      <c r="F46" s="162" t="s">
        <v>162</v>
      </c>
      <c r="G46" s="169" t="s">
        <v>163</v>
      </c>
      <c r="H46" s="164" t="s">
        <v>155</v>
      </c>
      <c r="I46" s="165">
        <v>44562</v>
      </c>
      <c r="J46" s="166">
        <v>44926</v>
      </c>
      <c r="K46" s="214">
        <v>1</v>
      </c>
      <c r="L46" s="215">
        <f>+K46/2</f>
        <v>0.5</v>
      </c>
      <c r="M46" s="205" t="s">
        <v>201</v>
      </c>
      <c r="N46" s="197">
        <v>0</v>
      </c>
      <c r="O46" s="209">
        <v>0</v>
      </c>
      <c r="P46" s="205" t="s">
        <v>202</v>
      </c>
      <c r="Q46" s="197"/>
      <c r="R46" s="197"/>
      <c r="S46" s="197"/>
      <c r="T46" s="197"/>
      <c r="U46" s="197"/>
      <c r="V46" s="197"/>
      <c r="W46" s="68"/>
    </row>
    <row r="47" spans="2:23" ht="15" customHeight="1" x14ac:dyDescent="0.25">
      <c r="B47" s="173"/>
      <c r="C47" s="57"/>
      <c r="D47" s="164"/>
      <c r="E47" s="164"/>
      <c r="F47" s="163"/>
      <c r="G47" s="169"/>
      <c r="H47" s="164"/>
      <c r="I47" s="165"/>
      <c r="J47" s="167"/>
      <c r="K47" s="214"/>
      <c r="L47" s="216"/>
      <c r="M47" s="206"/>
      <c r="N47" s="197"/>
      <c r="O47" s="206"/>
      <c r="P47" s="206"/>
      <c r="Q47" s="197"/>
      <c r="R47" s="197"/>
      <c r="S47" s="197"/>
      <c r="T47" s="197"/>
      <c r="U47" s="197"/>
      <c r="V47" s="197"/>
      <c r="W47" s="69"/>
    </row>
    <row r="48" spans="2:23" ht="15" customHeight="1" x14ac:dyDescent="0.25">
      <c r="B48" s="173"/>
      <c r="C48" s="57"/>
      <c r="D48" s="164"/>
      <c r="E48" s="164"/>
      <c r="F48" s="163"/>
      <c r="G48" s="169"/>
      <c r="H48" s="164"/>
      <c r="I48" s="165"/>
      <c r="J48" s="167"/>
      <c r="K48" s="214"/>
      <c r="L48" s="216"/>
      <c r="M48" s="206"/>
      <c r="N48" s="197"/>
      <c r="O48" s="206"/>
      <c r="P48" s="206"/>
      <c r="Q48" s="197"/>
      <c r="R48" s="197"/>
      <c r="S48" s="197"/>
      <c r="T48" s="197"/>
      <c r="U48" s="197"/>
      <c r="V48" s="197"/>
      <c r="W48" s="69"/>
    </row>
    <row r="49" spans="2:23" ht="15" customHeight="1" x14ac:dyDescent="0.25">
      <c r="B49" s="173"/>
      <c r="C49" s="57"/>
      <c r="D49" s="164"/>
      <c r="E49" s="164"/>
      <c r="F49" s="163"/>
      <c r="G49" s="169"/>
      <c r="H49" s="164"/>
      <c r="I49" s="165"/>
      <c r="J49" s="167"/>
      <c r="K49" s="214"/>
      <c r="L49" s="216"/>
      <c r="M49" s="206"/>
      <c r="N49" s="197"/>
      <c r="O49" s="206"/>
      <c r="P49" s="206"/>
      <c r="Q49" s="197"/>
      <c r="R49" s="197"/>
      <c r="S49" s="197"/>
      <c r="T49" s="197"/>
      <c r="U49" s="197"/>
      <c r="V49" s="197"/>
      <c r="W49" s="69"/>
    </row>
    <row r="50" spans="2:23" ht="15" customHeight="1" x14ac:dyDescent="0.25">
      <c r="B50" s="173"/>
      <c r="C50" s="57"/>
      <c r="D50" s="164"/>
      <c r="E50" s="164"/>
      <c r="F50" s="163"/>
      <c r="G50" s="169"/>
      <c r="H50" s="164"/>
      <c r="I50" s="165"/>
      <c r="J50" s="167"/>
      <c r="K50" s="214"/>
      <c r="L50" s="216"/>
      <c r="M50" s="206"/>
      <c r="N50" s="197"/>
      <c r="O50" s="206"/>
      <c r="P50" s="206"/>
      <c r="Q50" s="197"/>
      <c r="R50" s="197"/>
      <c r="S50" s="197"/>
      <c r="T50" s="197"/>
      <c r="U50" s="197"/>
      <c r="V50" s="197"/>
      <c r="W50" s="69"/>
    </row>
    <row r="51" spans="2:23" ht="15" customHeight="1" x14ac:dyDescent="0.25">
      <c r="B51" s="173"/>
      <c r="C51" s="61"/>
      <c r="D51" s="164"/>
      <c r="E51" s="164"/>
      <c r="F51" s="161"/>
      <c r="G51" s="169"/>
      <c r="H51" s="164"/>
      <c r="I51" s="165"/>
      <c r="J51" s="168"/>
      <c r="K51" s="214"/>
      <c r="L51" s="217"/>
      <c r="M51" s="207"/>
      <c r="N51" s="197"/>
      <c r="O51" s="207"/>
      <c r="P51" s="207"/>
      <c r="Q51" s="197"/>
      <c r="R51" s="197"/>
      <c r="S51" s="197"/>
      <c r="T51" s="197"/>
      <c r="U51" s="197"/>
      <c r="V51" s="197"/>
      <c r="W51" s="70"/>
    </row>
    <row r="52" spans="2:23" ht="15" customHeight="1" x14ac:dyDescent="0.25">
      <c r="B52" s="173"/>
      <c r="C52" s="56"/>
      <c r="D52" s="162" t="s">
        <v>164</v>
      </c>
      <c r="E52" s="162" t="s">
        <v>165</v>
      </c>
      <c r="F52" s="162" t="s">
        <v>166</v>
      </c>
      <c r="G52" s="162" t="s">
        <v>167</v>
      </c>
      <c r="H52" s="162" t="s">
        <v>168</v>
      </c>
      <c r="I52" s="166">
        <v>44562</v>
      </c>
      <c r="J52" s="166">
        <v>44926</v>
      </c>
      <c r="K52" s="198">
        <v>3</v>
      </c>
      <c r="L52" s="209">
        <v>0.25</v>
      </c>
      <c r="M52" s="205" t="s">
        <v>203</v>
      </c>
      <c r="N52" s="198">
        <v>2</v>
      </c>
      <c r="O52" s="209">
        <v>0.25</v>
      </c>
      <c r="P52" s="205" t="s">
        <v>203</v>
      </c>
      <c r="Q52" s="68"/>
      <c r="R52" s="71"/>
      <c r="S52" s="68"/>
      <c r="T52" s="68"/>
      <c r="U52" s="208"/>
      <c r="V52" s="68"/>
      <c r="W52" s="68"/>
    </row>
    <row r="53" spans="2:23" ht="15" customHeight="1" x14ac:dyDescent="0.25">
      <c r="B53" s="173"/>
      <c r="C53" s="57"/>
      <c r="D53" s="163"/>
      <c r="E53" s="163"/>
      <c r="F53" s="163"/>
      <c r="G53" s="163"/>
      <c r="H53" s="163"/>
      <c r="I53" s="167"/>
      <c r="J53" s="167"/>
      <c r="K53" s="212"/>
      <c r="L53" s="206"/>
      <c r="M53" s="206"/>
      <c r="N53" s="212"/>
      <c r="O53" s="206"/>
      <c r="P53" s="206"/>
      <c r="Q53" s="69"/>
      <c r="R53" s="72"/>
      <c r="S53" s="69"/>
      <c r="T53" s="69"/>
      <c r="U53" s="203"/>
      <c r="V53" s="69"/>
      <c r="W53" s="69"/>
    </row>
    <row r="54" spans="2:23" ht="15" customHeight="1" x14ac:dyDescent="0.25">
      <c r="B54" s="173"/>
      <c r="C54" s="57"/>
      <c r="D54" s="163"/>
      <c r="E54" s="163"/>
      <c r="F54" s="163"/>
      <c r="G54" s="163"/>
      <c r="H54" s="163"/>
      <c r="I54" s="167"/>
      <c r="J54" s="167"/>
      <c r="K54" s="212"/>
      <c r="L54" s="206"/>
      <c r="M54" s="206"/>
      <c r="N54" s="212"/>
      <c r="O54" s="206"/>
      <c r="P54" s="206"/>
      <c r="Q54" s="69"/>
      <c r="R54" s="72"/>
      <c r="S54" s="69"/>
      <c r="T54" s="69"/>
      <c r="U54" s="203"/>
      <c r="V54" s="69"/>
      <c r="W54" s="69"/>
    </row>
    <row r="55" spans="2:23" ht="15" customHeight="1" x14ac:dyDescent="0.25">
      <c r="B55" s="173"/>
      <c r="C55" s="57"/>
      <c r="D55" s="163"/>
      <c r="E55" s="163"/>
      <c r="F55" s="163"/>
      <c r="G55" s="163"/>
      <c r="H55" s="163"/>
      <c r="I55" s="167"/>
      <c r="J55" s="167"/>
      <c r="K55" s="212"/>
      <c r="L55" s="206"/>
      <c r="M55" s="206"/>
      <c r="N55" s="212"/>
      <c r="O55" s="206"/>
      <c r="P55" s="206"/>
      <c r="Q55" s="69"/>
      <c r="R55" s="72"/>
      <c r="S55" s="69"/>
      <c r="T55" s="69"/>
      <c r="U55" s="203"/>
      <c r="V55" s="69"/>
      <c r="W55" s="69"/>
    </row>
    <row r="56" spans="2:23" ht="15" customHeight="1" x14ac:dyDescent="0.25">
      <c r="B56" s="173"/>
      <c r="C56" s="57"/>
      <c r="D56" s="163"/>
      <c r="E56" s="163"/>
      <c r="F56" s="163"/>
      <c r="G56" s="163"/>
      <c r="H56" s="163"/>
      <c r="I56" s="167"/>
      <c r="J56" s="167"/>
      <c r="K56" s="212"/>
      <c r="L56" s="206"/>
      <c r="M56" s="206"/>
      <c r="N56" s="212"/>
      <c r="O56" s="206"/>
      <c r="P56" s="206"/>
      <c r="Q56" s="69"/>
      <c r="R56" s="72"/>
      <c r="S56" s="69"/>
      <c r="T56" s="69"/>
      <c r="U56" s="203"/>
      <c r="V56" s="69"/>
      <c r="W56" s="69"/>
    </row>
    <row r="57" spans="2:23" ht="15" customHeight="1" x14ac:dyDescent="0.25">
      <c r="B57" s="173"/>
      <c r="C57" s="57"/>
      <c r="D57" s="163"/>
      <c r="E57" s="163"/>
      <c r="F57" s="163"/>
      <c r="G57" s="163"/>
      <c r="H57" s="163"/>
      <c r="I57" s="167"/>
      <c r="J57" s="167"/>
      <c r="K57" s="212"/>
      <c r="L57" s="206"/>
      <c r="M57" s="206"/>
      <c r="N57" s="212"/>
      <c r="O57" s="206"/>
      <c r="P57" s="206"/>
      <c r="Q57" s="69"/>
      <c r="R57" s="72"/>
      <c r="S57" s="69"/>
      <c r="T57" s="69"/>
      <c r="U57" s="203"/>
      <c r="V57" s="69"/>
      <c r="W57" s="69"/>
    </row>
    <row r="58" spans="2:23" ht="15" customHeight="1" x14ac:dyDescent="0.25">
      <c r="B58" s="173"/>
      <c r="C58" s="57"/>
      <c r="D58" s="161"/>
      <c r="E58" s="161"/>
      <c r="F58" s="161"/>
      <c r="G58" s="161"/>
      <c r="H58" s="161"/>
      <c r="I58" s="168"/>
      <c r="J58" s="168"/>
      <c r="K58" s="213"/>
      <c r="L58" s="207"/>
      <c r="M58" s="207"/>
      <c r="N58" s="213"/>
      <c r="O58" s="207"/>
      <c r="P58" s="207"/>
      <c r="Q58" s="70"/>
      <c r="R58" s="73"/>
      <c r="S58" s="70"/>
      <c r="T58" s="70"/>
      <c r="U58" s="204"/>
      <c r="V58" s="70"/>
      <c r="W58" s="70"/>
    </row>
    <row r="59" spans="2:23" ht="15" customHeight="1" x14ac:dyDescent="0.25">
      <c r="B59" s="173"/>
      <c r="C59" s="57"/>
      <c r="D59" s="162" t="s">
        <v>169</v>
      </c>
      <c r="E59" s="162" t="s">
        <v>170</v>
      </c>
      <c r="F59" s="162" t="s">
        <v>171</v>
      </c>
      <c r="G59" s="162" t="s">
        <v>172</v>
      </c>
      <c r="H59" s="162" t="s">
        <v>168</v>
      </c>
      <c r="I59" s="166">
        <v>44562</v>
      </c>
      <c r="J59" s="166">
        <v>44926</v>
      </c>
      <c r="K59" s="198">
        <v>3</v>
      </c>
      <c r="L59" s="209">
        <f>+K59/12</f>
        <v>0.25</v>
      </c>
      <c r="M59" s="205" t="s">
        <v>204</v>
      </c>
      <c r="N59" s="198">
        <v>3</v>
      </c>
      <c r="O59" s="209">
        <v>0.25</v>
      </c>
      <c r="P59" s="205" t="s">
        <v>204</v>
      </c>
      <c r="Q59" s="68"/>
      <c r="R59" s="71"/>
      <c r="S59" s="68"/>
      <c r="T59" s="68"/>
      <c r="U59" s="208"/>
      <c r="V59" s="68"/>
      <c r="W59" s="68"/>
    </row>
    <row r="60" spans="2:23" ht="15" customHeight="1" x14ac:dyDescent="0.25">
      <c r="B60" s="173"/>
      <c r="C60" s="57"/>
      <c r="D60" s="163"/>
      <c r="E60" s="163"/>
      <c r="F60" s="163"/>
      <c r="G60" s="163"/>
      <c r="H60" s="163"/>
      <c r="I60" s="167"/>
      <c r="J60" s="167"/>
      <c r="K60" s="212"/>
      <c r="L60" s="206"/>
      <c r="M60" s="206"/>
      <c r="N60" s="212"/>
      <c r="O60" s="206"/>
      <c r="P60" s="206"/>
      <c r="Q60" s="69"/>
      <c r="R60" s="72"/>
      <c r="S60" s="69"/>
      <c r="T60" s="69"/>
      <c r="U60" s="203"/>
      <c r="V60" s="69"/>
      <c r="W60" s="69"/>
    </row>
    <row r="61" spans="2:23" ht="15" customHeight="1" x14ac:dyDescent="0.25">
      <c r="B61" s="173"/>
      <c r="C61" s="57"/>
      <c r="D61" s="163"/>
      <c r="E61" s="163"/>
      <c r="F61" s="163"/>
      <c r="G61" s="163"/>
      <c r="H61" s="163"/>
      <c r="I61" s="167"/>
      <c r="J61" s="167"/>
      <c r="K61" s="212"/>
      <c r="L61" s="206"/>
      <c r="M61" s="206"/>
      <c r="N61" s="212"/>
      <c r="O61" s="206"/>
      <c r="P61" s="206"/>
      <c r="Q61" s="69"/>
      <c r="R61" s="72"/>
      <c r="S61" s="69"/>
      <c r="T61" s="69"/>
      <c r="U61" s="203"/>
      <c r="V61" s="69"/>
      <c r="W61" s="69"/>
    </row>
    <row r="62" spans="2:23" ht="15" customHeight="1" x14ac:dyDescent="0.25">
      <c r="B62" s="173"/>
      <c r="C62" s="57"/>
      <c r="D62" s="163"/>
      <c r="E62" s="163"/>
      <c r="F62" s="163"/>
      <c r="G62" s="163"/>
      <c r="H62" s="163"/>
      <c r="I62" s="167"/>
      <c r="J62" s="167"/>
      <c r="K62" s="212"/>
      <c r="L62" s="206"/>
      <c r="M62" s="206"/>
      <c r="N62" s="212"/>
      <c r="O62" s="206"/>
      <c r="P62" s="206"/>
      <c r="Q62" s="69"/>
      <c r="R62" s="72"/>
      <c r="S62" s="69"/>
      <c r="T62" s="69"/>
      <c r="U62" s="203"/>
      <c r="V62" s="69"/>
      <c r="W62" s="69"/>
    </row>
    <row r="63" spans="2:23" ht="15" customHeight="1" x14ac:dyDescent="0.25">
      <c r="B63" s="173"/>
      <c r="C63" s="60" t="s">
        <v>187</v>
      </c>
      <c r="D63" s="163"/>
      <c r="E63" s="163"/>
      <c r="F63" s="163"/>
      <c r="G63" s="163"/>
      <c r="H63" s="163"/>
      <c r="I63" s="167"/>
      <c r="J63" s="167"/>
      <c r="K63" s="212"/>
      <c r="L63" s="206"/>
      <c r="M63" s="206"/>
      <c r="N63" s="212"/>
      <c r="O63" s="206"/>
      <c r="P63" s="206"/>
      <c r="Q63" s="69"/>
      <c r="R63" s="72"/>
      <c r="S63" s="69"/>
      <c r="T63" s="69"/>
      <c r="U63" s="203"/>
      <c r="V63" s="69"/>
      <c r="W63" s="69"/>
    </row>
    <row r="64" spans="2:23" ht="15" customHeight="1" x14ac:dyDescent="0.25">
      <c r="B64" s="173"/>
      <c r="C64" s="57"/>
      <c r="D64" s="163"/>
      <c r="E64" s="163"/>
      <c r="F64" s="163"/>
      <c r="G64" s="163"/>
      <c r="H64" s="163"/>
      <c r="I64" s="167"/>
      <c r="J64" s="167"/>
      <c r="K64" s="212"/>
      <c r="L64" s="206"/>
      <c r="M64" s="206"/>
      <c r="N64" s="212"/>
      <c r="O64" s="206"/>
      <c r="P64" s="206"/>
      <c r="Q64" s="69"/>
      <c r="R64" s="72"/>
      <c r="S64" s="69"/>
      <c r="T64" s="69"/>
      <c r="U64" s="203"/>
      <c r="V64" s="69"/>
      <c r="W64" s="69"/>
    </row>
    <row r="65" spans="2:23" ht="15" customHeight="1" x14ac:dyDescent="0.25">
      <c r="B65" s="173"/>
      <c r="C65" s="57"/>
      <c r="D65" s="161"/>
      <c r="E65" s="161"/>
      <c r="F65" s="161"/>
      <c r="G65" s="161"/>
      <c r="H65" s="161"/>
      <c r="I65" s="168"/>
      <c r="J65" s="168"/>
      <c r="K65" s="213"/>
      <c r="L65" s="207"/>
      <c r="M65" s="207"/>
      <c r="N65" s="213"/>
      <c r="O65" s="207"/>
      <c r="P65" s="207"/>
      <c r="Q65" s="70"/>
      <c r="R65" s="73"/>
      <c r="S65" s="70"/>
      <c r="T65" s="70"/>
      <c r="U65" s="204"/>
      <c r="V65" s="70"/>
      <c r="W65" s="70"/>
    </row>
    <row r="66" spans="2:23" x14ac:dyDescent="0.25">
      <c r="B66" s="173"/>
      <c r="C66" s="56"/>
      <c r="D66" s="162" t="s">
        <v>173</v>
      </c>
      <c r="E66" s="162" t="s">
        <v>174</v>
      </c>
      <c r="F66" s="162" t="s">
        <v>175</v>
      </c>
      <c r="G66" s="162" t="s">
        <v>176</v>
      </c>
      <c r="H66" s="162" t="s">
        <v>177</v>
      </c>
      <c r="I66" s="166">
        <v>44562</v>
      </c>
      <c r="J66" s="166">
        <v>44926</v>
      </c>
      <c r="K66" s="198">
        <v>270</v>
      </c>
      <c r="L66" s="209">
        <f>+K66/1080</f>
        <v>0.25</v>
      </c>
      <c r="M66" s="205" t="s">
        <v>205</v>
      </c>
      <c r="N66" s="198">
        <v>270</v>
      </c>
      <c r="O66" s="209">
        <f>+N66/1080</f>
        <v>0.25</v>
      </c>
      <c r="P66" s="205" t="s">
        <v>205</v>
      </c>
      <c r="Q66" s="68"/>
      <c r="R66" s="71"/>
      <c r="S66" s="68"/>
      <c r="T66" s="68"/>
      <c r="U66" s="208"/>
      <c r="V66" s="68"/>
      <c r="W66" s="68"/>
    </row>
    <row r="67" spans="2:23" x14ac:dyDescent="0.25">
      <c r="B67" s="173"/>
      <c r="C67" s="57"/>
      <c r="D67" s="163"/>
      <c r="E67" s="163"/>
      <c r="F67" s="163"/>
      <c r="G67" s="163"/>
      <c r="H67" s="163"/>
      <c r="I67" s="167"/>
      <c r="J67" s="167"/>
      <c r="K67" s="212"/>
      <c r="L67" s="206"/>
      <c r="M67" s="206"/>
      <c r="N67" s="212"/>
      <c r="O67" s="206"/>
      <c r="P67" s="206"/>
      <c r="Q67" s="69"/>
      <c r="R67" s="72"/>
      <c r="S67" s="69"/>
      <c r="T67" s="69"/>
      <c r="U67" s="203"/>
      <c r="V67" s="69"/>
      <c r="W67" s="69"/>
    </row>
    <row r="68" spans="2:23" x14ac:dyDescent="0.25">
      <c r="B68" s="173"/>
      <c r="C68" s="57"/>
      <c r="D68" s="163"/>
      <c r="E68" s="163"/>
      <c r="F68" s="163"/>
      <c r="G68" s="163"/>
      <c r="H68" s="163"/>
      <c r="I68" s="167"/>
      <c r="J68" s="167"/>
      <c r="K68" s="212"/>
      <c r="L68" s="206"/>
      <c r="M68" s="206"/>
      <c r="N68" s="212"/>
      <c r="O68" s="206"/>
      <c r="P68" s="206"/>
      <c r="Q68" s="69"/>
      <c r="R68" s="72"/>
      <c r="S68" s="69"/>
      <c r="T68" s="69"/>
      <c r="U68" s="203"/>
      <c r="V68" s="69"/>
      <c r="W68" s="69"/>
    </row>
    <row r="69" spans="2:23" x14ac:dyDescent="0.25">
      <c r="B69" s="173"/>
      <c r="C69" s="57"/>
      <c r="D69" s="163"/>
      <c r="E69" s="163"/>
      <c r="F69" s="163"/>
      <c r="G69" s="163"/>
      <c r="H69" s="163"/>
      <c r="I69" s="167"/>
      <c r="J69" s="167"/>
      <c r="K69" s="212"/>
      <c r="L69" s="206"/>
      <c r="M69" s="206"/>
      <c r="N69" s="212"/>
      <c r="O69" s="206"/>
      <c r="P69" s="206"/>
      <c r="Q69" s="69"/>
      <c r="R69" s="72"/>
      <c r="S69" s="69"/>
      <c r="T69" s="69"/>
      <c r="U69" s="203"/>
      <c r="V69" s="69"/>
      <c r="W69" s="69"/>
    </row>
    <row r="70" spans="2:23" x14ac:dyDescent="0.25">
      <c r="B70" s="173"/>
      <c r="C70" s="57"/>
      <c r="D70" s="163"/>
      <c r="E70" s="163"/>
      <c r="F70" s="163"/>
      <c r="G70" s="163"/>
      <c r="H70" s="163"/>
      <c r="I70" s="167"/>
      <c r="J70" s="167"/>
      <c r="K70" s="212"/>
      <c r="L70" s="206"/>
      <c r="M70" s="206"/>
      <c r="N70" s="212"/>
      <c r="O70" s="206"/>
      <c r="P70" s="206"/>
      <c r="Q70" s="69"/>
      <c r="R70" s="72"/>
      <c r="S70" s="69"/>
      <c r="T70" s="69"/>
      <c r="U70" s="203"/>
      <c r="V70" s="69"/>
      <c r="W70" s="69"/>
    </row>
    <row r="71" spans="2:23" x14ac:dyDescent="0.25">
      <c r="B71" s="173"/>
      <c r="C71" s="57"/>
      <c r="D71" s="163"/>
      <c r="E71" s="163"/>
      <c r="F71" s="163"/>
      <c r="G71" s="163"/>
      <c r="H71" s="163"/>
      <c r="I71" s="167"/>
      <c r="J71" s="167"/>
      <c r="K71" s="212"/>
      <c r="L71" s="206"/>
      <c r="M71" s="206"/>
      <c r="N71" s="212"/>
      <c r="O71" s="206"/>
      <c r="P71" s="206"/>
      <c r="Q71" s="69"/>
      <c r="R71" s="72"/>
      <c r="S71" s="69"/>
      <c r="T71" s="69"/>
      <c r="U71" s="203"/>
      <c r="V71" s="69"/>
      <c r="W71" s="69"/>
    </row>
    <row r="72" spans="2:23" x14ac:dyDescent="0.25">
      <c r="B72" s="173"/>
      <c r="C72" s="57"/>
      <c r="D72" s="161"/>
      <c r="E72" s="161"/>
      <c r="F72" s="161"/>
      <c r="G72" s="161"/>
      <c r="H72" s="161"/>
      <c r="I72" s="168"/>
      <c r="J72" s="168"/>
      <c r="K72" s="213"/>
      <c r="L72" s="207"/>
      <c r="M72" s="207"/>
      <c r="N72" s="213"/>
      <c r="O72" s="207"/>
      <c r="P72" s="207"/>
      <c r="Q72" s="70"/>
      <c r="R72" s="73"/>
      <c r="S72" s="70"/>
      <c r="T72" s="70"/>
      <c r="U72" s="204"/>
      <c r="V72" s="70"/>
      <c r="W72" s="70"/>
    </row>
    <row r="73" spans="2:23" x14ac:dyDescent="0.25">
      <c r="B73" s="173"/>
      <c r="C73" s="57"/>
      <c r="D73" s="162" t="s">
        <v>178</v>
      </c>
      <c r="E73" s="162" t="s">
        <v>179</v>
      </c>
      <c r="F73" s="162" t="s">
        <v>180</v>
      </c>
      <c r="G73" s="162" t="s">
        <v>181</v>
      </c>
      <c r="H73" s="162" t="s">
        <v>177</v>
      </c>
      <c r="I73" s="166">
        <v>44562</v>
      </c>
      <c r="J73" s="166">
        <v>44926</v>
      </c>
      <c r="K73" s="198">
        <v>300</v>
      </c>
      <c r="L73" s="209">
        <v>0.25</v>
      </c>
      <c r="M73" s="205" t="s">
        <v>206</v>
      </c>
      <c r="N73" s="198">
        <v>366</v>
      </c>
      <c r="O73" s="209">
        <v>0.25</v>
      </c>
      <c r="P73" s="205" t="s">
        <v>206</v>
      </c>
      <c r="Q73" s="68"/>
      <c r="R73" s="71"/>
      <c r="S73" s="68"/>
      <c r="T73" s="68"/>
      <c r="U73" s="208"/>
      <c r="V73" s="68"/>
      <c r="W73" s="68"/>
    </row>
    <row r="74" spans="2:23" x14ac:dyDescent="0.25">
      <c r="B74" s="173"/>
      <c r="C74" s="57"/>
      <c r="D74" s="163"/>
      <c r="E74" s="163"/>
      <c r="F74" s="163"/>
      <c r="G74" s="163"/>
      <c r="H74" s="163"/>
      <c r="I74" s="167"/>
      <c r="J74" s="167"/>
      <c r="K74" s="212"/>
      <c r="L74" s="206"/>
      <c r="M74" s="206"/>
      <c r="N74" s="212"/>
      <c r="O74" s="206"/>
      <c r="P74" s="206"/>
      <c r="Q74" s="69"/>
      <c r="R74" s="72"/>
      <c r="S74" s="69"/>
      <c r="T74" s="69"/>
      <c r="U74" s="203"/>
      <c r="V74" s="69"/>
      <c r="W74" s="69"/>
    </row>
    <row r="75" spans="2:23" x14ac:dyDescent="0.25">
      <c r="B75" s="173"/>
      <c r="C75" s="57"/>
      <c r="D75" s="163"/>
      <c r="E75" s="163"/>
      <c r="F75" s="163"/>
      <c r="G75" s="163"/>
      <c r="H75" s="163"/>
      <c r="I75" s="167"/>
      <c r="J75" s="167"/>
      <c r="K75" s="212"/>
      <c r="L75" s="206"/>
      <c r="M75" s="206"/>
      <c r="N75" s="212"/>
      <c r="O75" s="206"/>
      <c r="P75" s="206"/>
      <c r="Q75" s="69"/>
      <c r="R75" s="72"/>
      <c r="S75" s="69"/>
      <c r="T75" s="69"/>
      <c r="U75" s="203"/>
      <c r="V75" s="69"/>
      <c r="W75" s="69"/>
    </row>
    <row r="76" spans="2:23" x14ac:dyDescent="0.25">
      <c r="B76" s="173"/>
      <c r="C76" s="57"/>
      <c r="D76" s="163"/>
      <c r="E76" s="163"/>
      <c r="F76" s="163"/>
      <c r="G76" s="163"/>
      <c r="H76" s="163"/>
      <c r="I76" s="167"/>
      <c r="J76" s="167"/>
      <c r="K76" s="212"/>
      <c r="L76" s="206"/>
      <c r="M76" s="206"/>
      <c r="N76" s="212"/>
      <c r="O76" s="206"/>
      <c r="P76" s="206"/>
      <c r="Q76" s="69"/>
      <c r="R76" s="72"/>
      <c r="S76" s="69"/>
      <c r="T76" s="69"/>
      <c r="U76" s="203"/>
      <c r="V76" s="69"/>
      <c r="W76" s="69"/>
    </row>
    <row r="77" spans="2:23" x14ac:dyDescent="0.25">
      <c r="B77" s="173"/>
      <c r="C77" s="60" t="s">
        <v>188</v>
      </c>
      <c r="D77" s="163"/>
      <c r="E77" s="163"/>
      <c r="F77" s="163"/>
      <c r="G77" s="163"/>
      <c r="H77" s="163"/>
      <c r="I77" s="167"/>
      <c r="J77" s="167"/>
      <c r="K77" s="212"/>
      <c r="L77" s="206"/>
      <c r="M77" s="206"/>
      <c r="N77" s="212"/>
      <c r="O77" s="206"/>
      <c r="P77" s="206"/>
      <c r="Q77" s="69"/>
      <c r="R77" s="72"/>
      <c r="S77" s="69"/>
      <c r="T77" s="69"/>
      <c r="U77" s="203"/>
      <c r="V77" s="69"/>
      <c r="W77" s="69"/>
    </row>
    <row r="78" spans="2:23" x14ac:dyDescent="0.25">
      <c r="B78" s="173"/>
      <c r="C78" s="57"/>
      <c r="D78" s="163"/>
      <c r="E78" s="163"/>
      <c r="F78" s="163"/>
      <c r="G78" s="163"/>
      <c r="H78" s="163"/>
      <c r="I78" s="167"/>
      <c r="J78" s="167"/>
      <c r="K78" s="212"/>
      <c r="L78" s="206"/>
      <c r="M78" s="206"/>
      <c r="N78" s="212"/>
      <c r="O78" s="206"/>
      <c r="P78" s="206"/>
      <c r="Q78" s="69"/>
      <c r="R78" s="72"/>
      <c r="S78" s="69"/>
      <c r="T78" s="69"/>
      <c r="U78" s="203"/>
      <c r="V78" s="69"/>
      <c r="W78" s="69"/>
    </row>
    <row r="79" spans="2:23" x14ac:dyDescent="0.25">
      <c r="B79" s="173"/>
      <c r="C79" s="57"/>
      <c r="D79" s="161"/>
      <c r="E79" s="161"/>
      <c r="F79" s="161"/>
      <c r="G79" s="161"/>
      <c r="H79" s="161"/>
      <c r="I79" s="168"/>
      <c r="J79" s="168"/>
      <c r="K79" s="213"/>
      <c r="L79" s="207"/>
      <c r="M79" s="207"/>
      <c r="N79" s="213"/>
      <c r="O79" s="207"/>
      <c r="P79" s="207"/>
      <c r="Q79" s="70"/>
      <c r="R79" s="73"/>
      <c r="S79" s="70"/>
      <c r="T79" s="70"/>
      <c r="U79" s="204"/>
      <c r="V79" s="70"/>
      <c r="W79" s="70"/>
    </row>
    <row r="80" spans="2:23" ht="15" customHeight="1" x14ac:dyDescent="0.25">
      <c r="B80" s="173"/>
      <c r="C80" s="57"/>
      <c r="D80" s="162" t="s">
        <v>182</v>
      </c>
      <c r="E80" s="162" t="s">
        <v>183</v>
      </c>
      <c r="F80" s="162" t="s">
        <v>184</v>
      </c>
      <c r="G80" s="162" t="s">
        <v>185</v>
      </c>
      <c r="H80" s="162" t="s">
        <v>177</v>
      </c>
      <c r="I80" s="166">
        <v>44562</v>
      </c>
      <c r="J80" s="166">
        <v>44926</v>
      </c>
      <c r="K80" s="198">
        <v>115</v>
      </c>
      <c r="L80" s="218">
        <v>0.25</v>
      </c>
      <c r="M80" s="219" t="s">
        <v>207</v>
      </c>
      <c r="N80" s="219">
        <v>99</v>
      </c>
      <c r="O80" s="225">
        <v>0.25</v>
      </c>
      <c r="P80" s="219" t="s">
        <v>207</v>
      </c>
      <c r="Q80" s="222"/>
      <c r="R80" s="222"/>
      <c r="S80" s="222"/>
      <c r="T80" s="222"/>
      <c r="U80" s="222"/>
      <c r="V80" s="222"/>
      <c r="W80" s="222"/>
    </row>
    <row r="81" spans="2:23" ht="15" customHeight="1" x14ac:dyDescent="0.25">
      <c r="B81" s="173"/>
      <c r="C81" s="57"/>
      <c r="D81" s="163"/>
      <c r="E81" s="163"/>
      <c r="F81" s="163"/>
      <c r="G81" s="163"/>
      <c r="H81" s="163"/>
      <c r="I81" s="167"/>
      <c r="J81" s="167"/>
      <c r="K81" s="212"/>
      <c r="L81" s="218"/>
      <c r="M81" s="220"/>
      <c r="N81" s="220"/>
      <c r="O81" s="220"/>
      <c r="P81" s="220"/>
      <c r="Q81" s="223"/>
      <c r="R81" s="223"/>
      <c r="S81" s="223"/>
      <c r="T81" s="223"/>
      <c r="U81" s="223"/>
      <c r="V81" s="223"/>
      <c r="W81" s="223"/>
    </row>
    <row r="82" spans="2:23" ht="15" customHeight="1" x14ac:dyDescent="0.25">
      <c r="B82" s="173"/>
      <c r="C82" s="57"/>
      <c r="D82" s="163"/>
      <c r="E82" s="163"/>
      <c r="F82" s="163"/>
      <c r="G82" s="163"/>
      <c r="H82" s="163"/>
      <c r="I82" s="167"/>
      <c r="J82" s="167"/>
      <c r="K82" s="212"/>
      <c r="L82" s="218"/>
      <c r="M82" s="220"/>
      <c r="N82" s="220"/>
      <c r="O82" s="220"/>
      <c r="P82" s="220"/>
      <c r="Q82" s="223"/>
      <c r="R82" s="223"/>
      <c r="S82" s="223"/>
      <c r="T82" s="223"/>
      <c r="U82" s="223"/>
      <c r="V82" s="223"/>
      <c r="W82" s="223"/>
    </row>
    <row r="83" spans="2:23" ht="15" customHeight="1" x14ac:dyDescent="0.25">
      <c r="B83" s="173"/>
      <c r="C83" s="57"/>
      <c r="D83" s="163"/>
      <c r="E83" s="163"/>
      <c r="F83" s="163"/>
      <c r="G83" s="163"/>
      <c r="H83" s="163"/>
      <c r="I83" s="167"/>
      <c r="J83" s="167"/>
      <c r="K83" s="212"/>
      <c r="L83" s="218"/>
      <c r="M83" s="220"/>
      <c r="N83" s="220"/>
      <c r="O83" s="220"/>
      <c r="P83" s="220"/>
      <c r="Q83" s="223"/>
      <c r="R83" s="223"/>
      <c r="S83" s="223"/>
      <c r="T83" s="223"/>
      <c r="U83" s="223"/>
      <c r="V83" s="223"/>
      <c r="W83" s="223"/>
    </row>
    <row r="84" spans="2:23" ht="15" customHeight="1" x14ac:dyDescent="0.25">
      <c r="B84" s="173"/>
      <c r="C84" s="57"/>
      <c r="D84" s="163"/>
      <c r="E84" s="163"/>
      <c r="F84" s="163"/>
      <c r="G84" s="163"/>
      <c r="H84" s="163"/>
      <c r="I84" s="167"/>
      <c r="J84" s="167"/>
      <c r="K84" s="212"/>
      <c r="L84" s="218"/>
      <c r="M84" s="220"/>
      <c r="N84" s="220"/>
      <c r="O84" s="220"/>
      <c r="P84" s="220"/>
      <c r="Q84" s="223"/>
      <c r="R84" s="223"/>
      <c r="S84" s="223"/>
      <c r="T84" s="223"/>
      <c r="U84" s="223"/>
      <c r="V84" s="223"/>
      <c r="W84" s="223"/>
    </row>
    <row r="85" spans="2:23" ht="15" customHeight="1" x14ac:dyDescent="0.25">
      <c r="B85" s="173"/>
      <c r="C85" s="57"/>
      <c r="D85" s="163"/>
      <c r="E85" s="163"/>
      <c r="F85" s="163"/>
      <c r="G85" s="163"/>
      <c r="H85" s="163"/>
      <c r="I85" s="167"/>
      <c r="J85" s="167"/>
      <c r="K85" s="212"/>
      <c r="L85" s="218"/>
      <c r="M85" s="220"/>
      <c r="N85" s="220"/>
      <c r="O85" s="220"/>
      <c r="P85" s="220"/>
      <c r="Q85" s="223"/>
      <c r="R85" s="223"/>
      <c r="S85" s="223"/>
      <c r="T85" s="223"/>
      <c r="U85" s="223"/>
      <c r="V85" s="223"/>
      <c r="W85" s="223"/>
    </row>
    <row r="86" spans="2:23" ht="15" customHeight="1" x14ac:dyDescent="0.25">
      <c r="B86" s="173"/>
      <c r="C86" s="57"/>
      <c r="D86" s="163"/>
      <c r="E86" s="163"/>
      <c r="F86" s="163"/>
      <c r="G86" s="163"/>
      <c r="H86" s="163"/>
      <c r="I86" s="167"/>
      <c r="J86" s="167"/>
      <c r="K86" s="212"/>
      <c r="L86" s="218"/>
      <c r="M86" s="220"/>
      <c r="N86" s="220"/>
      <c r="O86" s="220"/>
      <c r="P86" s="220"/>
      <c r="Q86" s="223"/>
      <c r="R86" s="223"/>
      <c r="S86" s="223"/>
      <c r="T86" s="223"/>
      <c r="U86" s="223"/>
      <c r="V86" s="223"/>
      <c r="W86" s="223"/>
    </row>
    <row r="87" spans="2:23" ht="15.75" customHeight="1" x14ac:dyDescent="0.25">
      <c r="B87" s="173"/>
      <c r="C87" s="61"/>
      <c r="D87" s="161"/>
      <c r="E87" s="161"/>
      <c r="F87" s="161"/>
      <c r="G87" s="161"/>
      <c r="H87" s="161"/>
      <c r="I87" s="167"/>
      <c r="J87" s="167"/>
      <c r="K87" s="213"/>
      <c r="L87" s="218"/>
      <c r="M87" s="221"/>
      <c r="N87" s="221"/>
      <c r="O87" s="221"/>
      <c r="P87" s="221"/>
      <c r="Q87" s="224"/>
      <c r="R87" s="224"/>
      <c r="S87" s="224"/>
      <c r="T87" s="224"/>
      <c r="U87" s="224"/>
      <c r="V87" s="224"/>
      <c r="W87" s="224"/>
    </row>
  </sheetData>
  <mergeCells count="211">
    <mergeCell ref="V80:V87"/>
    <mergeCell ref="W80:W87"/>
    <mergeCell ref="O80:O87"/>
    <mergeCell ref="P80:P87"/>
    <mergeCell ref="Q80:Q87"/>
    <mergeCell ref="R80:R87"/>
    <mergeCell ref="S80:S87"/>
    <mergeCell ref="T80:T87"/>
    <mergeCell ref="J80:J87"/>
    <mergeCell ref="K80:K87"/>
    <mergeCell ref="L80:L87"/>
    <mergeCell ref="M80:M87"/>
    <mergeCell ref="N80:N87"/>
    <mergeCell ref="M73:M79"/>
    <mergeCell ref="N73:N79"/>
    <mergeCell ref="O73:O79"/>
    <mergeCell ref="U80:U87"/>
    <mergeCell ref="P73:P79"/>
    <mergeCell ref="U73:U79"/>
    <mergeCell ref="D80:D87"/>
    <mergeCell ref="E80:E87"/>
    <mergeCell ref="F80:F87"/>
    <mergeCell ref="G80:G87"/>
    <mergeCell ref="H80:H87"/>
    <mergeCell ref="U66:U72"/>
    <mergeCell ref="D73:D79"/>
    <mergeCell ref="E73:E79"/>
    <mergeCell ref="F73:F79"/>
    <mergeCell ref="G73:G79"/>
    <mergeCell ref="H73:H79"/>
    <mergeCell ref="I73:I79"/>
    <mergeCell ref="J73:J79"/>
    <mergeCell ref="K73:K79"/>
    <mergeCell ref="L73:L79"/>
    <mergeCell ref="K66:K72"/>
    <mergeCell ref="L66:L72"/>
    <mergeCell ref="M66:M72"/>
    <mergeCell ref="N66:N72"/>
    <mergeCell ref="O66:O72"/>
    <mergeCell ref="P66:P72"/>
    <mergeCell ref="I80:I87"/>
    <mergeCell ref="D66:D72"/>
    <mergeCell ref="E66:E72"/>
    <mergeCell ref="F66:F72"/>
    <mergeCell ref="G66:G72"/>
    <mergeCell ref="H66:H72"/>
    <mergeCell ref="I66:I72"/>
    <mergeCell ref="J66:J72"/>
    <mergeCell ref="I59:I65"/>
    <mergeCell ref="J59:J65"/>
    <mergeCell ref="M46:M51"/>
    <mergeCell ref="N46:N51"/>
    <mergeCell ref="O46:O51"/>
    <mergeCell ref="M52:M58"/>
    <mergeCell ref="N52:N58"/>
    <mergeCell ref="O52:O58"/>
    <mergeCell ref="P52:P58"/>
    <mergeCell ref="U52:U58"/>
    <mergeCell ref="D59:D65"/>
    <mergeCell ref="E59:E65"/>
    <mergeCell ref="F59:F65"/>
    <mergeCell ref="G59:G65"/>
    <mergeCell ref="H59:H65"/>
    <mergeCell ref="O59:O65"/>
    <mergeCell ref="P59:P65"/>
    <mergeCell ref="U59:U65"/>
    <mergeCell ref="K59:K65"/>
    <mergeCell ref="L59:L65"/>
    <mergeCell ref="M59:M65"/>
    <mergeCell ref="N59:N65"/>
    <mergeCell ref="D52:D58"/>
    <mergeCell ref="E52:E58"/>
    <mergeCell ref="F52:F58"/>
    <mergeCell ref="G52:G58"/>
    <mergeCell ref="H52:H58"/>
    <mergeCell ref="I52:I58"/>
    <mergeCell ref="J52:J58"/>
    <mergeCell ref="K52:K58"/>
    <mergeCell ref="L52:L58"/>
    <mergeCell ref="U40:U45"/>
    <mergeCell ref="V40:V45"/>
    <mergeCell ref="D46:D51"/>
    <mergeCell ref="E46:E51"/>
    <mergeCell ref="F46:F51"/>
    <mergeCell ref="G46:G51"/>
    <mergeCell ref="H46:H51"/>
    <mergeCell ref="I46:I51"/>
    <mergeCell ref="M40:M45"/>
    <mergeCell ref="N40:N45"/>
    <mergeCell ref="O40:O45"/>
    <mergeCell ref="P40:P45"/>
    <mergeCell ref="Q40:Q45"/>
    <mergeCell ref="R40:R45"/>
    <mergeCell ref="V46:V51"/>
    <mergeCell ref="P46:P51"/>
    <mergeCell ref="Q46:Q51"/>
    <mergeCell ref="R46:R51"/>
    <mergeCell ref="S46:S51"/>
    <mergeCell ref="T46:T51"/>
    <mergeCell ref="U46:U51"/>
    <mergeCell ref="J46:J51"/>
    <mergeCell ref="K46:K51"/>
    <mergeCell ref="L46:L51"/>
    <mergeCell ref="K34:K39"/>
    <mergeCell ref="L34:L39"/>
    <mergeCell ref="M34:M39"/>
    <mergeCell ref="N34:N39"/>
    <mergeCell ref="O34:O39"/>
    <mergeCell ref="D34:D39"/>
    <mergeCell ref="E34:E39"/>
    <mergeCell ref="S40:S45"/>
    <mergeCell ref="T40:T45"/>
    <mergeCell ref="H34:H39"/>
    <mergeCell ref="I34:I39"/>
    <mergeCell ref="Q28:Q33"/>
    <mergeCell ref="R28:R33"/>
    <mergeCell ref="S28:S33"/>
    <mergeCell ref="T28:T33"/>
    <mergeCell ref="U28:U33"/>
    <mergeCell ref="V34:V39"/>
    <mergeCell ref="D40:D45"/>
    <mergeCell ref="E40:E45"/>
    <mergeCell ref="F40:F45"/>
    <mergeCell ref="G40:G45"/>
    <mergeCell ref="H40:H45"/>
    <mergeCell ref="I40:I45"/>
    <mergeCell ref="J40:J45"/>
    <mergeCell ref="K40:K45"/>
    <mergeCell ref="L40:L45"/>
    <mergeCell ref="P34:P39"/>
    <mergeCell ref="Q34:Q39"/>
    <mergeCell ref="R34:R39"/>
    <mergeCell ref="S34:S39"/>
    <mergeCell ref="T34:T39"/>
    <mergeCell ref="U34:U39"/>
    <mergeCell ref="J34:J39"/>
    <mergeCell ref="V28:V33"/>
    <mergeCell ref="K28:K33"/>
    <mergeCell ref="L28:L33"/>
    <mergeCell ref="M28:M33"/>
    <mergeCell ref="N28:N33"/>
    <mergeCell ref="O28:O33"/>
    <mergeCell ref="P28:P33"/>
    <mergeCell ref="E28:E33"/>
    <mergeCell ref="F28:F33"/>
    <mergeCell ref="G28:G33"/>
    <mergeCell ref="H28:H33"/>
    <mergeCell ref="I28:I33"/>
    <mergeCell ref="J28:J33"/>
    <mergeCell ref="S15:S19"/>
    <mergeCell ref="T15:T19"/>
    <mergeCell ref="U15:U19"/>
    <mergeCell ref="V15:V19"/>
    <mergeCell ref="W15:W19"/>
    <mergeCell ref="M21:M27"/>
    <mergeCell ref="N22:N27"/>
    <mergeCell ref="O22:O27"/>
    <mergeCell ref="P22:P27"/>
    <mergeCell ref="Q22:Q27"/>
    <mergeCell ref="M15:M19"/>
    <mergeCell ref="N15:N21"/>
    <mergeCell ref="O15:O21"/>
    <mergeCell ref="P15:P19"/>
    <mergeCell ref="Q15:Q19"/>
    <mergeCell ref="R15:R19"/>
    <mergeCell ref="R22:R27"/>
    <mergeCell ref="S22:S27"/>
    <mergeCell ref="T22:T27"/>
    <mergeCell ref="U22:U27"/>
    <mergeCell ref="V22:V27"/>
    <mergeCell ref="W22:W27"/>
    <mergeCell ref="G15:G21"/>
    <mergeCell ref="H15:H21"/>
    <mergeCell ref="I15:I21"/>
    <mergeCell ref="J15:J21"/>
    <mergeCell ref="K15:K21"/>
    <mergeCell ref="L15:L21"/>
    <mergeCell ref="B13:B87"/>
    <mergeCell ref="C13:C27"/>
    <mergeCell ref="D13:D14"/>
    <mergeCell ref="D15:D21"/>
    <mergeCell ref="E15:E21"/>
    <mergeCell ref="F15:F21"/>
    <mergeCell ref="D22:D27"/>
    <mergeCell ref="E22:E27"/>
    <mergeCell ref="F22:F27"/>
    <mergeCell ref="D28:D33"/>
    <mergeCell ref="G22:G27"/>
    <mergeCell ref="H22:H27"/>
    <mergeCell ref="I22:I27"/>
    <mergeCell ref="J22:J27"/>
    <mergeCell ref="K22:K27"/>
    <mergeCell ref="L22:L27"/>
    <mergeCell ref="F34:F39"/>
    <mergeCell ref="G34:G39"/>
    <mergeCell ref="J11:J12"/>
    <mergeCell ref="K11:M11"/>
    <mergeCell ref="N11:P11"/>
    <mergeCell ref="Q11:S11"/>
    <mergeCell ref="T11:V11"/>
    <mergeCell ref="W11:W12"/>
    <mergeCell ref="B2:C4"/>
    <mergeCell ref="D2:J4"/>
    <mergeCell ref="B11:B12"/>
    <mergeCell ref="C11:C12"/>
    <mergeCell ref="D11:D12"/>
    <mergeCell ref="E11:E12"/>
    <mergeCell ref="F11:F12"/>
    <mergeCell ref="G11:G12"/>
    <mergeCell ref="H11:H12"/>
    <mergeCell ref="I11:I1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62ACF-C5C0-4C82-A7E7-9C92AA37F611}">
  <dimension ref="B1:W29"/>
  <sheetViews>
    <sheetView showGridLines="0" topLeftCell="F16" zoomScale="70" zoomScaleNormal="70" workbookViewId="0">
      <selection activeCell="N18" sqref="N18"/>
    </sheetView>
  </sheetViews>
  <sheetFormatPr baseColWidth="10" defaultRowHeight="14.25" x14ac:dyDescent="0.2"/>
  <cols>
    <col min="1" max="1" width="11.42578125" style="3"/>
    <col min="2" max="2" width="29.42578125" style="3" customWidth="1"/>
    <col min="3" max="3" width="33.28515625" style="3" customWidth="1"/>
    <col min="4" max="4" width="66.7109375" style="3" customWidth="1"/>
    <col min="5" max="5" width="65.5703125" style="3" customWidth="1"/>
    <col min="6" max="6" width="30.85546875" style="3" customWidth="1"/>
    <col min="7" max="7" width="30.28515625" style="3" customWidth="1"/>
    <col min="8" max="8" width="29.5703125" style="3" customWidth="1"/>
    <col min="9" max="9" width="22.42578125" style="3" customWidth="1"/>
    <col min="10" max="10" width="25.28515625" style="3" customWidth="1"/>
    <col min="11" max="11" width="27.140625" style="3" customWidth="1"/>
    <col min="12" max="12" width="24.42578125" style="3" customWidth="1"/>
    <col min="13" max="13" width="24.28515625" style="3" customWidth="1"/>
    <col min="14" max="14" width="27.140625" style="3" customWidth="1"/>
    <col min="15" max="15" width="24.42578125" style="3" customWidth="1"/>
    <col min="16" max="16" width="24.28515625" style="3" customWidth="1"/>
    <col min="17" max="17" width="27.140625" style="3" customWidth="1"/>
    <col min="18" max="18" width="24.42578125" style="3" customWidth="1"/>
    <col min="19" max="19" width="24.28515625" style="3" customWidth="1"/>
    <col min="20" max="20" width="27.140625" style="3" customWidth="1"/>
    <col min="21" max="21" width="24.42578125" style="3" customWidth="1"/>
    <col min="22" max="22" width="24.28515625" style="3" customWidth="1"/>
    <col min="23" max="23" width="14.28515625" style="3" customWidth="1"/>
    <col min="24" max="16384" width="11.42578125" style="3"/>
  </cols>
  <sheetData>
    <row r="1" spans="2:23" ht="15" thickBot="1" x14ac:dyDescent="0.25"/>
    <row r="2" spans="2:23" x14ac:dyDescent="0.2">
      <c r="B2" s="144"/>
      <c r="C2" s="144"/>
      <c r="D2" s="135" t="s">
        <v>61</v>
      </c>
      <c r="E2" s="136"/>
      <c r="F2" s="136"/>
      <c r="G2" s="136"/>
      <c r="H2" s="136"/>
      <c r="I2" s="136"/>
      <c r="J2" s="136"/>
    </row>
    <row r="3" spans="2:23" ht="39.75" customHeight="1" x14ac:dyDescent="0.2">
      <c r="B3" s="145"/>
      <c r="C3" s="145"/>
      <c r="D3" s="137"/>
      <c r="E3" s="137"/>
      <c r="F3" s="137"/>
      <c r="G3" s="137"/>
      <c r="H3" s="137"/>
      <c r="I3" s="137"/>
      <c r="J3" s="137"/>
    </row>
    <row r="4" spans="2:23" ht="15" thickBot="1" x14ac:dyDescent="0.25">
      <c r="B4" s="146"/>
      <c r="C4" s="146"/>
      <c r="D4" s="138"/>
      <c r="E4" s="138"/>
      <c r="F4" s="138"/>
      <c r="G4" s="138"/>
      <c r="H4" s="138"/>
      <c r="I4" s="138"/>
      <c r="J4" s="138"/>
    </row>
    <row r="5" spans="2:23" ht="16.5" thickBot="1" x14ac:dyDescent="0.25">
      <c r="B5" s="28" t="s">
        <v>43</v>
      </c>
      <c r="C5" s="25" t="s">
        <v>426</v>
      </c>
      <c r="D5" s="62"/>
      <c r="E5" s="62"/>
      <c r="F5" s="62"/>
      <c r="G5" s="62"/>
      <c r="H5" s="62"/>
      <c r="I5" s="62"/>
      <c r="J5" s="62"/>
    </row>
    <row r="6" spans="2:23" ht="16.5" thickBot="1" x14ac:dyDescent="0.25">
      <c r="B6" s="49"/>
      <c r="C6" s="30" t="s">
        <v>427</v>
      </c>
      <c r="D6" s="62"/>
      <c r="E6" s="62"/>
      <c r="F6" s="62"/>
      <c r="G6" s="62"/>
      <c r="H6" s="62"/>
      <c r="I6" s="62"/>
      <c r="J6" s="62"/>
    </row>
    <row r="7" spans="2:23" ht="16.5" thickBot="1" x14ac:dyDescent="0.25">
      <c r="B7" s="49"/>
      <c r="C7" s="49"/>
      <c r="D7" s="62"/>
      <c r="E7" s="62"/>
      <c r="F7" s="62"/>
      <c r="G7" s="62"/>
      <c r="H7" s="62"/>
      <c r="I7" s="62"/>
      <c r="J7" s="62"/>
    </row>
    <row r="8" spans="2:23" ht="16.5" thickBot="1" x14ac:dyDescent="0.25">
      <c r="B8" s="25" t="s">
        <v>47</v>
      </c>
      <c r="C8" s="25" t="s">
        <v>36</v>
      </c>
      <c r="D8" s="62"/>
      <c r="E8" s="62"/>
      <c r="F8" s="62"/>
      <c r="G8" s="62"/>
      <c r="H8" s="62"/>
      <c r="I8" s="62"/>
      <c r="J8" s="62"/>
    </row>
    <row r="10" spans="2:23" ht="15" thickBot="1" x14ac:dyDescent="0.25"/>
    <row r="11" spans="2:23" ht="32.25" customHeight="1" thickBot="1" x14ac:dyDescent="0.3">
      <c r="B11" s="191" t="s">
        <v>18</v>
      </c>
      <c r="C11" s="193" t="s">
        <v>15</v>
      </c>
      <c r="D11" s="191" t="s">
        <v>0</v>
      </c>
      <c r="E11" s="191" t="s">
        <v>1</v>
      </c>
      <c r="F11" s="191" t="s">
        <v>2</v>
      </c>
      <c r="G11" s="191" t="s">
        <v>3</v>
      </c>
      <c r="H11" s="191" t="s">
        <v>4</v>
      </c>
      <c r="I11" s="193" t="s">
        <v>5</v>
      </c>
      <c r="J11" s="193" t="s">
        <v>6</v>
      </c>
      <c r="K11" s="229" t="s">
        <v>38</v>
      </c>
      <c r="L11" s="229"/>
      <c r="M11" s="229"/>
      <c r="N11" s="229" t="s">
        <v>54</v>
      </c>
      <c r="O11" s="229"/>
      <c r="P11" s="229"/>
      <c r="Q11" s="229" t="s">
        <v>55</v>
      </c>
      <c r="R11" s="229"/>
      <c r="S11" s="229"/>
      <c r="T11" s="229" t="s">
        <v>56</v>
      </c>
      <c r="U11" s="229"/>
      <c r="V11" s="229"/>
      <c r="W11" s="188" t="s">
        <v>59</v>
      </c>
    </row>
    <row r="12" spans="2:23" ht="24.75" customHeight="1" thickBot="1" x14ac:dyDescent="0.25">
      <c r="B12" s="192"/>
      <c r="C12" s="194"/>
      <c r="D12" s="192"/>
      <c r="E12" s="192"/>
      <c r="F12" s="192"/>
      <c r="G12" s="192"/>
      <c r="H12" s="192"/>
      <c r="I12" s="194"/>
      <c r="J12" s="194"/>
      <c r="K12" s="128" t="s">
        <v>40</v>
      </c>
      <c r="L12" s="128" t="s">
        <v>39</v>
      </c>
      <c r="M12" s="128" t="s">
        <v>41</v>
      </c>
      <c r="N12" s="128" t="s">
        <v>51</v>
      </c>
      <c r="O12" s="128" t="s">
        <v>52</v>
      </c>
      <c r="P12" s="128" t="s">
        <v>53</v>
      </c>
      <c r="Q12" s="128" t="s">
        <v>51</v>
      </c>
      <c r="R12" s="128" t="s">
        <v>52</v>
      </c>
      <c r="S12" s="128" t="s">
        <v>53</v>
      </c>
      <c r="T12" s="128" t="s">
        <v>57</v>
      </c>
      <c r="U12" s="128" t="s">
        <v>58</v>
      </c>
      <c r="V12" s="128" t="s">
        <v>53</v>
      </c>
      <c r="W12" s="193"/>
    </row>
    <row r="13" spans="2:23" ht="48.75" customHeight="1" x14ac:dyDescent="0.2">
      <c r="B13" s="233" t="s">
        <v>11</v>
      </c>
      <c r="C13" s="234" t="s">
        <v>12</v>
      </c>
      <c r="D13" s="235" t="s">
        <v>378</v>
      </c>
      <c r="E13" s="235" t="s">
        <v>379</v>
      </c>
      <c r="F13" s="235" t="s">
        <v>380</v>
      </c>
      <c r="G13" s="235" t="s">
        <v>381</v>
      </c>
      <c r="H13" s="235" t="s">
        <v>382</v>
      </c>
      <c r="I13" s="236">
        <v>44570</v>
      </c>
      <c r="J13" s="236" t="s">
        <v>383</v>
      </c>
      <c r="K13" s="244">
        <v>0</v>
      </c>
      <c r="L13" s="245">
        <v>0</v>
      </c>
      <c r="M13" s="246" t="s">
        <v>428</v>
      </c>
      <c r="N13" s="4">
        <v>0</v>
      </c>
      <c r="O13" s="245">
        <v>0</v>
      </c>
      <c r="P13" s="246" t="s">
        <v>428</v>
      </c>
      <c r="Q13" s="4"/>
      <c r="R13" s="245"/>
      <c r="S13" s="246"/>
      <c r="T13" s="4"/>
      <c r="U13" s="245"/>
      <c r="V13" s="246"/>
      <c r="W13" s="247">
        <f>+L13+O13+R13+U13</f>
        <v>0</v>
      </c>
    </row>
    <row r="14" spans="2:23" ht="51" customHeight="1" x14ac:dyDescent="0.2">
      <c r="B14" s="233"/>
      <c r="C14" s="142"/>
      <c r="D14" s="235" t="s">
        <v>384</v>
      </c>
      <c r="E14" s="235" t="s">
        <v>385</v>
      </c>
      <c r="F14" s="235" t="s">
        <v>380</v>
      </c>
      <c r="G14" s="237" t="s">
        <v>386</v>
      </c>
      <c r="H14" s="235" t="s">
        <v>382</v>
      </c>
      <c r="I14" s="236">
        <v>44568</v>
      </c>
      <c r="J14" s="236" t="s">
        <v>293</v>
      </c>
      <c r="K14" s="244">
        <v>0</v>
      </c>
      <c r="L14" s="245">
        <v>0</v>
      </c>
      <c r="M14" s="246" t="s">
        <v>429</v>
      </c>
      <c r="N14" s="4">
        <v>0</v>
      </c>
      <c r="O14" s="245">
        <v>0</v>
      </c>
      <c r="P14" s="246" t="s">
        <v>429</v>
      </c>
      <c r="Q14" s="4"/>
      <c r="R14" s="245"/>
      <c r="S14" s="246"/>
      <c r="T14" s="4"/>
      <c r="U14" s="245"/>
      <c r="V14" s="246"/>
      <c r="W14" s="247">
        <f t="shared" ref="W14:W25" si="0">+L14+O14+R14+U14</f>
        <v>0</v>
      </c>
    </row>
    <row r="15" spans="2:23" ht="31.5" customHeight="1" x14ac:dyDescent="0.2">
      <c r="B15" s="233"/>
      <c r="C15" s="238" t="s">
        <v>28</v>
      </c>
      <c r="D15" s="239" t="s">
        <v>387</v>
      </c>
      <c r="E15" s="235" t="s">
        <v>388</v>
      </c>
      <c r="F15" s="235" t="s">
        <v>389</v>
      </c>
      <c r="G15" s="235" t="s">
        <v>390</v>
      </c>
      <c r="H15" s="235" t="s">
        <v>382</v>
      </c>
      <c r="I15" s="236">
        <v>44562</v>
      </c>
      <c r="J15" s="236" t="s">
        <v>391</v>
      </c>
      <c r="K15" s="244">
        <v>1</v>
      </c>
      <c r="L15" s="245">
        <v>1</v>
      </c>
      <c r="M15" s="4"/>
      <c r="N15" s="4">
        <v>0</v>
      </c>
      <c r="O15" s="245">
        <v>0</v>
      </c>
      <c r="P15" s="4"/>
      <c r="Q15" s="4"/>
      <c r="R15" s="245"/>
      <c r="S15" s="4"/>
      <c r="T15" s="4"/>
      <c r="U15" s="245"/>
      <c r="V15" s="4"/>
      <c r="W15" s="247">
        <f t="shared" si="0"/>
        <v>1</v>
      </c>
    </row>
    <row r="16" spans="2:23" ht="47.25" customHeight="1" x14ac:dyDescent="0.2">
      <c r="B16" s="233"/>
      <c r="C16" s="240"/>
      <c r="D16" s="241"/>
      <c r="E16" s="235" t="s">
        <v>392</v>
      </c>
      <c r="F16" s="235" t="s">
        <v>393</v>
      </c>
      <c r="G16" s="235" t="s">
        <v>394</v>
      </c>
      <c r="H16" s="235" t="s">
        <v>382</v>
      </c>
      <c r="I16" s="236">
        <v>44563</v>
      </c>
      <c r="J16" s="236" t="s">
        <v>293</v>
      </c>
      <c r="K16" s="248"/>
      <c r="L16" s="245"/>
      <c r="M16" s="4"/>
      <c r="N16" s="249">
        <f>55/60</f>
        <v>0.91666666666666663</v>
      </c>
      <c r="O16" s="245">
        <v>0.24</v>
      </c>
      <c r="P16" s="4"/>
      <c r="Q16" s="4"/>
      <c r="R16" s="245"/>
      <c r="S16" s="4"/>
      <c r="T16" s="4"/>
      <c r="U16" s="245"/>
      <c r="V16" s="4"/>
      <c r="W16" s="247">
        <f t="shared" si="0"/>
        <v>0.24</v>
      </c>
    </row>
    <row r="17" spans="2:23" ht="44.25" customHeight="1" x14ac:dyDescent="0.2">
      <c r="B17" s="233"/>
      <c r="C17" s="240"/>
      <c r="D17" s="235" t="s">
        <v>395</v>
      </c>
      <c r="E17" s="235" t="s">
        <v>396</v>
      </c>
      <c r="F17" s="235" t="s">
        <v>397</v>
      </c>
      <c r="G17" s="235" t="s">
        <v>398</v>
      </c>
      <c r="H17" s="235" t="s">
        <v>382</v>
      </c>
      <c r="I17" s="236">
        <v>44562</v>
      </c>
      <c r="J17" s="236" t="s">
        <v>293</v>
      </c>
      <c r="K17" s="244">
        <f>178/178</f>
        <v>1</v>
      </c>
      <c r="L17" s="245">
        <v>0.25</v>
      </c>
      <c r="M17" s="4"/>
      <c r="N17" s="4">
        <f>180/180</f>
        <v>1</v>
      </c>
      <c r="O17" s="245">
        <v>0.25</v>
      </c>
      <c r="P17" s="4"/>
      <c r="Q17" s="4"/>
      <c r="R17" s="245"/>
      <c r="S17" s="4"/>
      <c r="T17" s="4"/>
      <c r="U17" s="245"/>
      <c r="V17" s="4"/>
      <c r="W17" s="247">
        <f t="shared" si="0"/>
        <v>0.5</v>
      </c>
    </row>
    <row r="18" spans="2:23" ht="31.5" customHeight="1" x14ac:dyDescent="0.2">
      <c r="B18" s="233"/>
      <c r="C18" s="240"/>
      <c r="D18" s="235" t="s">
        <v>399</v>
      </c>
      <c r="E18" s="235" t="s">
        <v>400</v>
      </c>
      <c r="F18" s="235" t="s">
        <v>401</v>
      </c>
      <c r="G18" s="235" t="s">
        <v>402</v>
      </c>
      <c r="H18" s="235" t="s">
        <v>382</v>
      </c>
      <c r="I18" s="236">
        <v>44562</v>
      </c>
      <c r="J18" s="236" t="s">
        <v>293</v>
      </c>
      <c r="K18" s="244">
        <f>10/60</f>
        <v>0.16666666666666666</v>
      </c>
      <c r="L18" s="245">
        <v>0.16</v>
      </c>
      <c r="M18" s="4"/>
      <c r="N18" s="244">
        <f>20/60</f>
        <v>0.33333333333333331</v>
      </c>
      <c r="O18" s="245">
        <v>0.33</v>
      </c>
      <c r="P18" s="4"/>
      <c r="Q18" s="4"/>
      <c r="R18" s="245"/>
      <c r="S18" s="4"/>
      <c r="T18" s="4"/>
      <c r="U18" s="245"/>
      <c r="V18" s="4"/>
      <c r="W18" s="247">
        <f t="shared" si="0"/>
        <v>0.49</v>
      </c>
    </row>
    <row r="19" spans="2:23" ht="31.5" customHeight="1" x14ac:dyDescent="0.2">
      <c r="B19" s="233"/>
      <c r="C19" s="240"/>
      <c r="D19" s="235" t="s">
        <v>403</v>
      </c>
      <c r="E19" s="235" t="s">
        <v>404</v>
      </c>
      <c r="F19" s="235" t="s">
        <v>405</v>
      </c>
      <c r="G19" s="235" t="s">
        <v>406</v>
      </c>
      <c r="H19" s="235" t="s">
        <v>382</v>
      </c>
      <c r="I19" s="236">
        <v>44562</v>
      </c>
      <c r="J19" s="236" t="s">
        <v>293</v>
      </c>
      <c r="K19" s="244">
        <f>202/202</f>
        <v>1</v>
      </c>
      <c r="L19" s="245">
        <v>0.25</v>
      </c>
      <c r="M19" s="4"/>
      <c r="N19" s="4">
        <f>163/163</f>
        <v>1</v>
      </c>
      <c r="O19" s="245">
        <v>0.25</v>
      </c>
      <c r="P19" s="4"/>
      <c r="Q19" s="4"/>
      <c r="R19" s="245"/>
      <c r="S19" s="4"/>
      <c r="T19" s="4"/>
      <c r="U19" s="245"/>
      <c r="V19" s="4"/>
      <c r="W19" s="247">
        <f t="shared" si="0"/>
        <v>0.5</v>
      </c>
    </row>
    <row r="20" spans="2:23" ht="49.5" customHeight="1" x14ac:dyDescent="0.2">
      <c r="B20" s="141" t="s">
        <v>29</v>
      </c>
      <c r="C20" s="141" t="s">
        <v>30</v>
      </c>
      <c r="D20" s="239" t="s">
        <v>407</v>
      </c>
      <c r="E20" s="235" t="s">
        <v>408</v>
      </c>
      <c r="F20" s="235" t="s">
        <v>409</v>
      </c>
      <c r="G20" s="235" t="s">
        <v>410</v>
      </c>
      <c r="H20" s="235" t="s">
        <v>382</v>
      </c>
      <c r="I20" s="236">
        <v>44562</v>
      </c>
      <c r="J20" s="236" t="s">
        <v>293</v>
      </c>
      <c r="K20" s="244">
        <f>11/11</f>
        <v>1</v>
      </c>
      <c r="L20" s="245">
        <v>0.25</v>
      </c>
      <c r="M20" s="4"/>
      <c r="N20" s="4">
        <f>19/19</f>
        <v>1</v>
      </c>
      <c r="O20" s="245">
        <v>0.25</v>
      </c>
      <c r="P20" s="4"/>
      <c r="Q20" s="4"/>
      <c r="R20" s="245"/>
      <c r="S20" s="4"/>
      <c r="T20" s="4"/>
      <c r="U20" s="245"/>
      <c r="V20" s="4"/>
      <c r="W20" s="247">
        <f t="shared" si="0"/>
        <v>0.5</v>
      </c>
    </row>
    <row r="21" spans="2:23" ht="39.75" customHeight="1" x14ac:dyDescent="0.2">
      <c r="B21" s="233"/>
      <c r="C21" s="233"/>
      <c r="D21" s="241"/>
      <c r="E21" s="235" t="s">
        <v>411</v>
      </c>
      <c r="F21" s="235" t="s">
        <v>409</v>
      </c>
      <c r="G21" s="235" t="s">
        <v>412</v>
      </c>
      <c r="H21" s="235" t="s">
        <v>382</v>
      </c>
      <c r="I21" s="236">
        <v>44562</v>
      </c>
      <c r="J21" s="236" t="s">
        <v>293</v>
      </c>
      <c r="K21" s="244">
        <f>10/10</f>
        <v>1</v>
      </c>
      <c r="L21" s="245">
        <v>0.25</v>
      </c>
      <c r="M21" s="4"/>
      <c r="N21" s="4">
        <f>22/22</f>
        <v>1</v>
      </c>
      <c r="O21" s="245">
        <v>0.25</v>
      </c>
      <c r="P21" s="4"/>
      <c r="Q21" s="4"/>
      <c r="R21" s="245"/>
      <c r="S21" s="4"/>
      <c r="T21" s="4"/>
      <c r="U21" s="245"/>
      <c r="V21" s="4"/>
      <c r="W21" s="247">
        <f t="shared" si="0"/>
        <v>0.5</v>
      </c>
    </row>
    <row r="22" spans="2:23" ht="42.75" customHeight="1" x14ac:dyDescent="0.2">
      <c r="B22" s="233"/>
      <c r="C22" s="233"/>
      <c r="D22" s="235" t="s">
        <v>413</v>
      </c>
      <c r="E22" s="235" t="s">
        <v>414</v>
      </c>
      <c r="F22" s="235" t="s">
        <v>409</v>
      </c>
      <c r="G22" s="235" t="s">
        <v>415</v>
      </c>
      <c r="H22" s="235" t="s">
        <v>382</v>
      </c>
      <c r="I22" s="236">
        <v>44562</v>
      </c>
      <c r="J22" s="236" t="s">
        <v>293</v>
      </c>
      <c r="K22" s="244">
        <f>90/97</f>
        <v>0.92783505154639179</v>
      </c>
      <c r="L22" s="245">
        <v>0.25</v>
      </c>
      <c r="M22" s="4"/>
      <c r="N22" s="4" t="s">
        <v>430</v>
      </c>
      <c r="O22" s="245">
        <v>0.25</v>
      </c>
      <c r="P22" s="4"/>
      <c r="Q22" s="4"/>
      <c r="R22" s="245"/>
      <c r="S22" s="4"/>
      <c r="T22" s="4"/>
      <c r="U22" s="245"/>
      <c r="V22" s="4"/>
      <c r="W22" s="247">
        <f t="shared" si="0"/>
        <v>0.5</v>
      </c>
    </row>
    <row r="23" spans="2:23" ht="45" customHeight="1" x14ac:dyDescent="0.2">
      <c r="B23" s="233"/>
      <c r="C23" s="233"/>
      <c r="D23" s="239" t="s">
        <v>416</v>
      </c>
      <c r="E23" s="235" t="s">
        <v>417</v>
      </c>
      <c r="F23" s="235" t="s">
        <v>418</v>
      </c>
      <c r="G23" s="235" t="s">
        <v>419</v>
      </c>
      <c r="H23" s="235" t="s">
        <v>382</v>
      </c>
      <c r="I23" s="236">
        <v>44562</v>
      </c>
      <c r="J23" s="236" t="s">
        <v>293</v>
      </c>
      <c r="K23" s="244">
        <f>3/12</f>
        <v>0.25</v>
      </c>
      <c r="L23" s="245">
        <v>0.25</v>
      </c>
      <c r="M23" s="4"/>
      <c r="N23" s="250">
        <f>4/12</f>
        <v>0.33333333333333331</v>
      </c>
      <c r="O23" s="245">
        <v>0.08</v>
      </c>
      <c r="P23" s="4"/>
      <c r="Q23" s="4"/>
      <c r="R23" s="245"/>
      <c r="S23" s="4"/>
      <c r="T23" s="4"/>
      <c r="U23" s="245"/>
      <c r="V23" s="4"/>
      <c r="W23" s="247">
        <f t="shared" si="0"/>
        <v>0.33</v>
      </c>
    </row>
    <row r="24" spans="2:23" ht="47.25" customHeight="1" x14ac:dyDescent="0.2">
      <c r="B24" s="233"/>
      <c r="C24" s="233"/>
      <c r="D24" s="243"/>
      <c r="E24" s="235" t="s">
        <v>420</v>
      </c>
      <c r="F24" s="235" t="s">
        <v>421</v>
      </c>
      <c r="G24" s="235" t="s">
        <v>422</v>
      </c>
      <c r="H24" s="235" t="s">
        <v>382</v>
      </c>
      <c r="I24" s="236">
        <v>44562</v>
      </c>
      <c r="J24" s="236" t="s">
        <v>293</v>
      </c>
      <c r="K24" s="244">
        <f>2/2</f>
        <v>1</v>
      </c>
      <c r="L24" s="245">
        <v>1</v>
      </c>
      <c r="M24" s="4"/>
      <c r="N24" s="4">
        <v>0</v>
      </c>
      <c r="O24" s="245">
        <v>0</v>
      </c>
      <c r="P24" s="4"/>
      <c r="Q24" s="4"/>
      <c r="R24" s="245"/>
      <c r="S24" s="4"/>
      <c r="T24" s="4"/>
      <c r="U24" s="245"/>
      <c r="V24" s="4"/>
      <c r="W24" s="247">
        <f t="shared" si="0"/>
        <v>1</v>
      </c>
    </row>
    <row r="25" spans="2:23" ht="47.25" customHeight="1" x14ac:dyDescent="0.2">
      <c r="B25" s="142"/>
      <c r="C25" s="142"/>
      <c r="D25" s="241"/>
      <c r="E25" s="235" t="s">
        <v>423</v>
      </c>
      <c r="F25" s="235" t="s">
        <v>424</v>
      </c>
      <c r="G25" s="235" t="s">
        <v>425</v>
      </c>
      <c r="H25" s="235" t="s">
        <v>382</v>
      </c>
      <c r="I25" s="236">
        <v>44562</v>
      </c>
      <c r="J25" s="236" t="s">
        <v>293</v>
      </c>
      <c r="K25" s="244">
        <f>60/36</f>
        <v>1.6666666666666667</v>
      </c>
      <c r="L25" s="245">
        <v>0.25</v>
      </c>
      <c r="M25" s="4"/>
      <c r="N25" s="4">
        <f>72/72</f>
        <v>1</v>
      </c>
      <c r="O25" s="245">
        <v>0.25</v>
      </c>
      <c r="P25" s="4"/>
      <c r="Q25" s="4"/>
      <c r="R25" s="245"/>
      <c r="S25" s="4"/>
      <c r="T25" s="4"/>
      <c r="U25" s="245"/>
      <c r="V25" s="4"/>
      <c r="W25" s="247">
        <f t="shared" si="0"/>
        <v>0.5</v>
      </c>
    </row>
    <row r="29" spans="2:23" x14ac:dyDescent="0.2">
      <c r="N29" s="251"/>
    </row>
  </sheetData>
  <mergeCells count="24">
    <mergeCell ref="B13:B19"/>
    <mergeCell ref="C13:C14"/>
    <mergeCell ref="C15:C19"/>
    <mergeCell ref="D15:D16"/>
    <mergeCell ref="B20:B25"/>
    <mergeCell ref="C20:C25"/>
    <mergeCell ref="D20:D21"/>
    <mergeCell ref="D23:D25"/>
    <mergeCell ref="J11:J12"/>
    <mergeCell ref="K11:M11"/>
    <mergeCell ref="N11:P11"/>
    <mergeCell ref="Q11:S11"/>
    <mergeCell ref="T11:V11"/>
    <mergeCell ref="W11:W12"/>
    <mergeCell ref="B2:C4"/>
    <mergeCell ref="D2:J4"/>
    <mergeCell ref="B11:B12"/>
    <mergeCell ref="C11:C12"/>
    <mergeCell ref="D11:D12"/>
    <mergeCell ref="E11:E12"/>
    <mergeCell ref="F11:F12"/>
    <mergeCell ref="G11:G12"/>
    <mergeCell ref="H11:H12"/>
    <mergeCell ref="I11:I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1A6BE-302B-418A-809B-5C59E95FB423}">
  <dimension ref="B1:W19"/>
  <sheetViews>
    <sheetView showGridLines="0" topLeftCell="A14" zoomScale="60" zoomScaleNormal="60" workbookViewId="0">
      <selection activeCell="E21" sqref="E21"/>
    </sheetView>
  </sheetViews>
  <sheetFormatPr baseColWidth="10" defaultRowHeight="15" x14ac:dyDescent="0.25"/>
  <cols>
    <col min="2" max="2" width="31.28515625" customWidth="1"/>
    <col min="3" max="3" width="42.42578125" customWidth="1"/>
    <col min="4" max="4" width="36.85546875" customWidth="1"/>
    <col min="5" max="5" width="35.85546875" customWidth="1"/>
    <col min="6" max="6" width="26.140625" customWidth="1"/>
    <col min="7" max="7" width="26.42578125" customWidth="1"/>
    <col min="8" max="8" width="21.28515625" customWidth="1"/>
    <col min="9" max="9" width="22.42578125" customWidth="1"/>
    <col min="10" max="10" width="22.7109375" customWidth="1"/>
    <col min="11" max="11" width="33.28515625" customWidth="1"/>
    <col min="12" max="12" width="28.5703125" customWidth="1"/>
    <col min="13" max="13" width="28.7109375" customWidth="1"/>
    <col min="14" max="14" width="34.140625" customWidth="1"/>
    <col min="15" max="15" width="26.5703125" customWidth="1"/>
    <col min="16" max="16" width="28.140625" customWidth="1"/>
    <col min="17" max="17" width="30.42578125" customWidth="1"/>
    <col min="18" max="18" width="25.85546875" customWidth="1"/>
    <col min="19" max="19" width="27.5703125" customWidth="1"/>
    <col min="20" max="20" width="29" customWidth="1"/>
    <col min="21" max="21" width="28.42578125" customWidth="1"/>
    <col min="22" max="22" width="23.28515625" customWidth="1"/>
    <col min="23" max="23" width="14.42578125" customWidth="1"/>
  </cols>
  <sheetData>
    <row r="1" spans="2:23" ht="15.75" thickBot="1" x14ac:dyDescent="0.3"/>
    <row r="2" spans="2:23" x14ac:dyDescent="0.25">
      <c r="B2" s="144"/>
      <c r="C2" s="144"/>
      <c r="D2" s="135" t="s">
        <v>61</v>
      </c>
      <c r="E2" s="136"/>
      <c r="F2" s="136"/>
      <c r="G2" s="136"/>
      <c r="H2" s="136"/>
      <c r="I2" s="136"/>
      <c r="J2" s="136"/>
    </row>
    <row r="3" spans="2:23" ht="37.5" customHeight="1" x14ac:dyDescent="0.25">
      <c r="B3" s="145"/>
      <c r="C3" s="145"/>
      <c r="D3" s="137"/>
      <c r="E3" s="137"/>
      <c r="F3" s="137"/>
      <c r="G3" s="137"/>
      <c r="H3" s="137"/>
      <c r="I3" s="137"/>
      <c r="J3" s="137"/>
    </row>
    <row r="4" spans="2:23" ht="15.75" thickBot="1" x14ac:dyDescent="0.3">
      <c r="B4" s="146"/>
      <c r="C4" s="146"/>
      <c r="D4" s="138"/>
      <c r="E4" s="138"/>
      <c r="F4" s="138"/>
      <c r="G4" s="138"/>
      <c r="H4" s="138"/>
      <c r="I4" s="138"/>
      <c r="J4" s="138"/>
    </row>
    <row r="5" spans="2:23" ht="48" thickBot="1" x14ac:dyDescent="0.3">
      <c r="B5" s="266" t="s">
        <v>43</v>
      </c>
      <c r="C5" s="267" t="s">
        <v>460</v>
      </c>
      <c r="D5" s="62"/>
      <c r="E5" s="62"/>
      <c r="F5" s="62"/>
      <c r="G5" s="62"/>
      <c r="H5" s="62"/>
      <c r="I5" s="62"/>
      <c r="J5" s="62"/>
    </row>
    <row r="6" spans="2:23" ht="16.5" thickBot="1" x14ac:dyDescent="0.3">
      <c r="B6" s="49"/>
      <c r="C6" s="268" t="s">
        <v>461</v>
      </c>
      <c r="D6" s="62"/>
      <c r="E6" s="62"/>
      <c r="F6" s="62"/>
      <c r="G6" s="62"/>
      <c r="H6" s="62"/>
      <c r="I6" s="62"/>
      <c r="J6" s="62"/>
    </row>
    <row r="7" spans="2:23" ht="16.5" thickBot="1" x14ac:dyDescent="0.3">
      <c r="B7" s="49"/>
      <c r="C7" s="49"/>
      <c r="D7" s="62"/>
      <c r="E7" s="62"/>
      <c r="F7" s="62"/>
      <c r="G7" s="62"/>
      <c r="H7" s="62"/>
      <c r="I7" s="62"/>
      <c r="J7" s="62"/>
    </row>
    <row r="8" spans="2:23" ht="31.5" thickBot="1" x14ac:dyDescent="0.3">
      <c r="B8" s="269" t="s">
        <v>47</v>
      </c>
      <c r="C8" s="270" t="s">
        <v>462</v>
      </c>
      <c r="D8" s="62"/>
      <c r="E8" s="62"/>
      <c r="F8" s="62"/>
      <c r="G8" s="62"/>
      <c r="H8" s="62"/>
      <c r="I8" s="62"/>
      <c r="J8" s="62"/>
    </row>
    <row r="9" spans="2:23" ht="15.75" x14ac:dyDescent="0.25">
      <c r="B9" s="109"/>
      <c r="C9" s="109"/>
      <c r="D9" s="62"/>
      <c r="E9" s="62"/>
      <c r="F9" s="62"/>
      <c r="G9" s="62"/>
      <c r="H9" s="62"/>
      <c r="I9" s="62"/>
      <c r="J9" s="62"/>
    </row>
    <row r="10" spans="2:23" ht="15.75" thickBot="1" x14ac:dyDescent="0.3"/>
    <row r="11" spans="2:23" ht="34.5" customHeight="1" thickBot="1" x14ac:dyDescent="0.3">
      <c r="B11" s="191" t="s">
        <v>18</v>
      </c>
      <c r="C11" s="193" t="s">
        <v>15</v>
      </c>
      <c r="D11" s="191" t="s">
        <v>0</v>
      </c>
      <c r="E11" s="191" t="s">
        <v>1</v>
      </c>
      <c r="F11" s="191" t="s">
        <v>2</v>
      </c>
      <c r="G11" s="191" t="s">
        <v>3</v>
      </c>
      <c r="H11" s="191" t="s">
        <v>4</v>
      </c>
      <c r="I11" s="193" t="s">
        <v>5</v>
      </c>
      <c r="J11" s="193" t="s">
        <v>6</v>
      </c>
      <c r="K11" s="229" t="s">
        <v>38</v>
      </c>
      <c r="L11" s="229"/>
      <c r="M11" s="229"/>
      <c r="N11" s="195" t="s">
        <v>54</v>
      </c>
      <c r="O11" s="195"/>
      <c r="P11" s="195"/>
      <c r="Q11" s="195" t="s">
        <v>55</v>
      </c>
      <c r="R11" s="195"/>
      <c r="S11" s="195"/>
      <c r="T11" s="195" t="s">
        <v>56</v>
      </c>
      <c r="U11" s="195"/>
      <c r="V11" s="195"/>
      <c r="W11" s="188" t="s">
        <v>59</v>
      </c>
    </row>
    <row r="12" spans="2:23" ht="34.5" customHeight="1" thickBot="1" x14ac:dyDescent="0.3">
      <c r="B12" s="192"/>
      <c r="C12" s="194"/>
      <c r="D12" s="192"/>
      <c r="E12" s="192"/>
      <c r="F12" s="192"/>
      <c r="G12" s="192"/>
      <c r="H12" s="192"/>
      <c r="I12" s="194"/>
      <c r="J12" s="194"/>
      <c r="K12" s="128" t="s">
        <v>40</v>
      </c>
      <c r="L12" s="128" t="s">
        <v>39</v>
      </c>
      <c r="M12" s="128" t="s">
        <v>41</v>
      </c>
      <c r="N12" s="128" t="s">
        <v>51</v>
      </c>
      <c r="O12" s="128" t="s">
        <v>52</v>
      </c>
      <c r="P12" s="128" t="s">
        <v>53</v>
      </c>
      <c r="Q12" s="128" t="s">
        <v>51</v>
      </c>
      <c r="R12" s="128" t="s">
        <v>52</v>
      </c>
      <c r="S12" s="128" t="s">
        <v>53</v>
      </c>
      <c r="T12" s="128" t="s">
        <v>57</v>
      </c>
      <c r="U12" s="128" t="s">
        <v>58</v>
      </c>
      <c r="V12" s="128" t="s">
        <v>53</v>
      </c>
      <c r="W12" s="193"/>
    </row>
    <row r="13" spans="2:23" ht="100.5" customHeight="1" x14ac:dyDescent="0.25">
      <c r="B13" s="252" t="s">
        <v>11</v>
      </c>
      <c r="C13" s="253" t="s">
        <v>31</v>
      </c>
      <c r="D13" s="254" t="s">
        <v>431</v>
      </c>
      <c r="E13" s="255" t="s">
        <v>432</v>
      </c>
      <c r="F13" s="255" t="s">
        <v>433</v>
      </c>
      <c r="G13" s="256" t="s">
        <v>434</v>
      </c>
      <c r="H13" s="255" t="s">
        <v>435</v>
      </c>
      <c r="I13" s="257">
        <v>44562</v>
      </c>
      <c r="J13" s="257">
        <v>44926</v>
      </c>
      <c r="K13" s="93">
        <f>100/100</f>
        <v>1</v>
      </c>
      <c r="L13" s="271">
        <v>0.25</v>
      </c>
      <c r="M13" s="93" t="s">
        <v>463</v>
      </c>
      <c r="N13" s="88">
        <f>100/100</f>
        <v>1</v>
      </c>
      <c r="O13" s="271">
        <v>0.25</v>
      </c>
      <c r="P13" s="93" t="s">
        <v>464</v>
      </c>
      <c r="Q13" s="4"/>
      <c r="R13" s="4"/>
      <c r="S13" s="4"/>
      <c r="T13" s="4"/>
      <c r="U13" s="4"/>
      <c r="V13" s="4"/>
      <c r="W13" s="247">
        <f>+L13+O13+R13+U13</f>
        <v>0.5</v>
      </c>
    </row>
    <row r="14" spans="2:23" ht="100.5" customHeight="1" x14ac:dyDescent="0.25">
      <c r="B14" s="252"/>
      <c r="C14" s="252"/>
      <c r="D14" s="258"/>
      <c r="E14" s="255" t="s">
        <v>436</v>
      </c>
      <c r="F14" s="255" t="s">
        <v>437</v>
      </c>
      <c r="G14" s="256" t="s">
        <v>438</v>
      </c>
      <c r="H14" s="255" t="s">
        <v>435</v>
      </c>
      <c r="I14" s="257">
        <v>44562</v>
      </c>
      <c r="J14" s="257">
        <v>44926</v>
      </c>
      <c r="K14" s="272">
        <f>8*3/96</f>
        <v>0.25</v>
      </c>
      <c r="L14" s="271">
        <v>0.25</v>
      </c>
      <c r="M14" s="93" t="s">
        <v>465</v>
      </c>
      <c r="N14" s="94">
        <f>8*6/96</f>
        <v>0.5</v>
      </c>
      <c r="O14" s="271">
        <v>0.25</v>
      </c>
      <c r="P14" s="93" t="s">
        <v>466</v>
      </c>
      <c r="Q14" s="4"/>
      <c r="R14" s="4"/>
      <c r="S14" s="4"/>
      <c r="T14" s="4"/>
      <c r="U14" s="4"/>
      <c r="V14" s="4"/>
      <c r="W14" s="247">
        <f t="shared" ref="W14:W19" si="0">+L14+O14+R14+U14</f>
        <v>0.5</v>
      </c>
    </row>
    <row r="15" spans="2:23" ht="100.5" customHeight="1" x14ac:dyDescent="0.25">
      <c r="B15" s="252"/>
      <c r="C15" s="252"/>
      <c r="D15" s="258"/>
      <c r="E15" s="255" t="s">
        <v>439</v>
      </c>
      <c r="F15" s="255" t="s">
        <v>440</v>
      </c>
      <c r="G15" s="256" t="s">
        <v>441</v>
      </c>
      <c r="H15" s="255" t="s">
        <v>435</v>
      </c>
      <c r="I15" s="257">
        <v>44564</v>
      </c>
      <c r="J15" s="257">
        <v>44926</v>
      </c>
      <c r="K15" s="273">
        <f>20/20</f>
        <v>1</v>
      </c>
      <c r="L15" s="271">
        <v>0.25</v>
      </c>
      <c r="M15" s="274" t="s">
        <v>467</v>
      </c>
      <c r="N15" s="275">
        <f>50/42</f>
        <v>1.1904761904761905</v>
      </c>
      <c r="O15" s="271">
        <v>0.24</v>
      </c>
      <c r="P15" s="274" t="s">
        <v>468</v>
      </c>
      <c r="Q15" s="4"/>
      <c r="R15" s="4"/>
      <c r="S15" s="4"/>
      <c r="T15" s="4"/>
      <c r="U15" s="4"/>
      <c r="V15" s="4"/>
      <c r="W15" s="247">
        <f t="shared" si="0"/>
        <v>0.49</v>
      </c>
    </row>
    <row r="16" spans="2:23" ht="100.5" customHeight="1" x14ac:dyDescent="0.25">
      <c r="B16" s="252"/>
      <c r="C16" s="143"/>
      <c r="D16" s="259"/>
      <c r="E16" s="255" t="s">
        <v>442</v>
      </c>
      <c r="F16" s="255" t="s">
        <v>443</v>
      </c>
      <c r="G16" s="256" t="s">
        <v>444</v>
      </c>
      <c r="H16" s="255" t="s">
        <v>435</v>
      </c>
      <c r="I16" s="257">
        <v>44597</v>
      </c>
      <c r="J16" s="257">
        <v>44926</v>
      </c>
      <c r="K16" s="273">
        <f>12/3</f>
        <v>4</v>
      </c>
      <c r="L16" s="271">
        <v>0.25</v>
      </c>
      <c r="M16" s="93" t="s">
        <v>469</v>
      </c>
      <c r="N16" s="275">
        <f>12/6</f>
        <v>2</v>
      </c>
      <c r="O16" s="271">
        <v>0.25</v>
      </c>
      <c r="P16" s="93" t="s">
        <v>470</v>
      </c>
      <c r="Q16" s="4"/>
      <c r="R16" s="4"/>
      <c r="S16" s="4"/>
      <c r="T16" s="4"/>
      <c r="U16" s="4"/>
      <c r="V16" s="4"/>
      <c r="W16" s="247">
        <f t="shared" si="0"/>
        <v>0.5</v>
      </c>
    </row>
    <row r="17" spans="2:23" ht="75" x14ac:dyDescent="0.25">
      <c r="B17" s="143"/>
      <c r="C17" s="23" t="s">
        <v>32</v>
      </c>
      <c r="D17" s="260" t="s">
        <v>445</v>
      </c>
      <c r="E17" s="260" t="s">
        <v>446</v>
      </c>
      <c r="F17" s="260" t="s">
        <v>447</v>
      </c>
      <c r="G17" s="256" t="s">
        <v>448</v>
      </c>
      <c r="H17" s="255" t="s">
        <v>449</v>
      </c>
      <c r="I17" s="257">
        <v>44562</v>
      </c>
      <c r="J17" s="257">
        <v>44926</v>
      </c>
      <c r="K17" s="93">
        <v>0</v>
      </c>
      <c r="L17" s="271">
        <v>0</v>
      </c>
      <c r="M17" s="93" t="s">
        <v>471</v>
      </c>
      <c r="N17" s="88">
        <f>1/2</f>
        <v>0.5</v>
      </c>
      <c r="O17" s="271">
        <v>0.5</v>
      </c>
      <c r="P17" s="93" t="s">
        <v>472</v>
      </c>
      <c r="Q17" s="4"/>
      <c r="R17" s="4"/>
      <c r="S17" s="4"/>
      <c r="T17" s="4"/>
      <c r="U17" s="4"/>
      <c r="V17" s="4"/>
      <c r="W17" s="247">
        <f t="shared" si="0"/>
        <v>0.5</v>
      </c>
    </row>
    <row r="18" spans="2:23" ht="87.75" customHeight="1" x14ac:dyDescent="0.25">
      <c r="B18" s="261" t="s">
        <v>29</v>
      </c>
      <c r="C18" s="262" t="s">
        <v>33</v>
      </c>
      <c r="D18" s="260" t="s">
        <v>450</v>
      </c>
      <c r="E18" s="260" t="s">
        <v>451</v>
      </c>
      <c r="F18" s="260" t="s">
        <v>452</v>
      </c>
      <c r="G18" s="256" t="s">
        <v>453</v>
      </c>
      <c r="H18" s="255" t="s">
        <v>454</v>
      </c>
      <c r="I18" s="257">
        <v>44562</v>
      </c>
      <c r="J18" s="257">
        <v>44926</v>
      </c>
      <c r="K18" s="93">
        <f>100/100</f>
        <v>1</v>
      </c>
      <c r="L18" s="271">
        <v>1</v>
      </c>
      <c r="M18" s="93" t="s">
        <v>473</v>
      </c>
      <c r="N18" s="88">
        <v>0</v>
      </c>
      <c r="O18" s="271">
        <v>0</v>
      </c>
      <c r="P18" s="93" t="s">
        <v>474</v>
      </c>
      <c r="Q18" s="4"/>
      <c r="R18" s="4"/>
      <c r="S18" s="4"/>
      <c r="T18" s="4"/>
      <c r="U18" s="4"/>
      <c r="V18" s="4"/>
      <c r="W18" s="247">
        <f t="shared" si="0"/>
        <v>1</v>
      </c>
    </row>
    <row r="19" spans="2:23" ht="105" customHeight="1" x14ac:dyDescent="0.25">
      <c r="B19" s="263"/>
      <c r="C19" s="262"/>
      <c r="D19" s="260" t="s">
        <v>455</v>
      </c>
      <c r="E19" s="260" t="s">
        <v>456</v>
      </c>
      <c r="F19" s="260" t="s">
        <v>457</v>
      </c>
      <c r="G19" s="264" t="s">
        <v>458</v>
      </c>
      <c r="H19" s="255" t="s">
        <v>454</v>
      </c>
      <c r="I19" s="14" t="s">
        <v>459</v>
      </c>
      <c r="J19" s="14">
        <v>44926</v>
      </c>
      <c r="K19" s="93">
        <f>2/5</f>
        <v>0.4</v>
      </c>
      <c r="L19" s="89">
        <v>0.25</v>
      </c>
      <c r="M19" s="93" t="s">
        <v>475</v>
      </c>
      <c r="N19" s="88">
        <f>3/5</f>
        <v>0.6</v>
      </c>
      <c r="O19" s="89">
        <v>0.25</v>
      </c>
      <c r="P19" s="93" t="s">
        <v>476</v>
      </c>
      <c r="Q19" s="4"/>
      <c r="R19" s="4"/>
      <c r="S19" s="4"/>
      <c r="T19" s="4"/>
      <c r="U19" s="4"/>
      <c r="V19" s="4"/>
      <c r="W19" s="247">
        <f t="shared" si="0"/>
        <v>0.5</v>
      </c>
    </row>
  </sheetData>
  <mergeCells count="21">
    <mergeCell ref="B13:B17"/>
    <mergeCell ref="C13:C16"/>
    <mergeCell ref="D13:D16"/>
    <mergeCell ref="B18:B19"/>
    <mergeCell ref="C18:C19"/>
    <mergeCell ref="J11:J12"/>
    <mergeCell ref="K11:M11"/>
    <mergeCell ref="N11:P11"/>
    <mergeCell ref="Q11:S11"/>
    <mergeCell ref="T11:V11"/>
    <mergeCell ref="W11:W12"/>
    <mergeCell ref="B2:C4"/>
    <mergeCell ref="D2:J4"/>
    <mergeCell ref="B11:B12"/>
    <mergeCell ref="C11:C12"/>
    <mergeCell ref="D11:D12"/>
    <mergeCell ref="E11:E12"/>
    <mergeCell ref="F11:F12"/>
    <mergeCell ref="G11:G12"/>
    <mergeCell ref="H11:H12"/>
    <mergeCell ref="I11:I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C86AA-273B-4018-8DD3-2BFE00A103CC}">
  <dimension ref="B1:W27"/>
  <sheetViews>
    <sheetView showGridLines="0" topLeftCell="A26" zoomScale="69" zoomScaleNormal="69" workbookViewId="0">
      <selection activeCell="C37" sqref="C37"/>
    </sheetView>
  </sheetViews>
  <sheetFormatPr baseColWidth="10" defaultRowHeight="14.25" x14ac:dyDescent="0.2"/>
  <cols>
    <col min="1" max="1" width="11.42578125" style="3"/>
    <col min="2" max="2" width="38.5703125" style="3" customWidth="1"/>
    <col min="3" max="3" width="33.28515625" style="3" customWidth="1"/>
    <col min="4" max="4" width="42" style="3" customWidth="1"/>
    <col min="5" max="5" width="40.140625" style="3" customWidth="1"/>
    <col min="6" max="6" width="33.28515625" style="3" customWidth="1"/>
    <col min="7" max="7" width="34" style="3" customWidth="1"/>
    <col min="8" max="8" width="26.7109375" style="3" customWidth="1"/>
    <col min="9" max="9" width="22.42578125" style="3" customWidth="1"/>
    <col min="10" max="10" width="24.28515625" style="3" customWidth="1"/>
    <col min="11" max="11" width="35.5703125" style="3" customWidth="1"/>
    <col min="12" max="12" width="27" style="3" customWidth="1"/>
    <col min="13" max="13" width="31.28515625" style="3" customWidth="1"/>
    <col min="14" max="14" width="34.28515625" style="3" customWidth="1"/>
    <col min="15" max="15" width="28.42578125" style="3" customWidth="1"/>
    <col min="16" max="16" width="26.28515625" style="3" customWidth="1"/>
    <col min="17" max="17" width="27.28515625" style="3" customWidth="1"/>
    <col min="18" max="18" width="27" style="3" customWidth="1"/>
    <col min="19" max="19" width="26.7109375" style="3" customWidth="1"/>
    <col min="20" max="20" width="28.28515625" style="3" customWidth="1"/>
    <col min="21" max="21" width="27.7109375" style="3" customWidth="1"/>
    <col min="22" max="22" width="24.7109375" style="3" customWidth="1"/>
    <col min="23" max="23" width="13.85546875" style="3" customWidth="1"/>
    <col min="24" max="16384" width="11.42578125" style="3"/>
  </cols>
  <sheetData>
    <row r="1" spans="2:23" ht="15" thickBot="1" x14ac:dyDescent="0.25"/>
    <row r="2" spans="2:23" x14ac:dyDescent="0.2">
      <c r="B2" s="226"/>
      <c r="C2" s="226"/>
      <c r="D2" s="135" t="s">
        <v>60</v>
      </c>
      <c r="E2" s="136"/>
      <c r="F2" s="136"/>
      <c r="G2" s="136"/>
      <c r="H2" s="136"/>
      <c r="I2" s="136"/>
      <c r="J2" s="136"/>
    </row>
    <row r="3" spans="2:23" ht="48" customHeight="1" x14ac:dyDescent="0.2">
      <c r="B3" s="227"/>
      <c r="C3" s="227"/>
      <c r="D3" s="137"/>
      <c r="E3" s="137"/>
      <c r="F3" s="137"/>
      <c r="G3" s="137"/>
      <c r="H3" s="137"/>
      <c r="I3" s="137"/>
      <c r="J3" s="137"/>
    </row>
    <row r="4" spans="2:23" ht="15" thickBot="1" x14ac:dyDescent="0.25">
      <c r="B4" s="228"/>
      <c r="C4" s="228"/>
      <c r="D4" s="138"/>
      <c r="E4" s="138"/>
      <c r="F4" s="138"/>
      <c r="G4" s="138"/>
      <c r="H4" s="138"/>
      <c r="I4" s="138"/>
      <c r="J4" s="138"/>
    </row>
    <row r="5" spans="2:23" ht="15.75" thickBot="1" x14ac:dyDescent="0.25">
      <c r="B5" s="28" t="s">
        <v>43</v>
      </c>
      <c r="C5" s="25" t="s">
        <v>209</v>
      </c>
    </row>
    <row r="6" spans="2:23" ht="15.75" thickBot="1" x14ac:dyDescent="0.25">
      <c r="B6" s="49"/>
      <c r="C6" s="30" t="s">
        <v>210</v>
      </c>
    </row>
    <row r="7" spans="2:23" ht="15.75" thickBot="1" x14ac:dyDescent="0.25">
      <c r="B7" s="49"/>
      <c r="C7" s="49"/>
    </row>
    <row r="8" spans="2:23" ht="15.75" thickBot="1" x14ac:dyDescent="0.25">
      <c r="B8" s="25" t="s">
        <v>47</v>
      </c>
      <c r="C8" s="25" t="s">
        <v>211</v>
      </c>
    </row>
    <row r="10" spans="2:23" ht="15" thickBot="1" x14ac:dyDescent="0.25"/>
    <row r="11" spans="2:23" ht="29.25" customHeight="1" thickBot="1" x14ac:dyDescent="0.3">
      <c r="B11" s="191" t="s">
        <v>18</v>
      </c>
      <c r="C11" s="193" t="s">
        <v>15</v>
      </c>
      <c r="D11" s="191" t="s">
        <v>0</v>
      </c>
      <c r="E11" s="191" t="s">
        <v>1</v>
      </c>
      <c r="F11" s="191" t="s">
        <v>2</v>
      </c>
      <c r="G11" s="191" t="s">
        <v>3</v>
      </c>
      <c r="H11" s="191" t="s">
        <v>4</v>
      </c>
      <c r="I11" s="193" t="s">
        <v>5</v>
      </c>
      <c r="J11" s="193" t="s">
        <v>6</v>
      </c>
      <c r="K11" s="229" t="s">
        <v>38</v>
      </c>
      <c r="L11" s="229"/>
      <c r="M11" s="229"/>
      <c r="N11" s="195" t="s">
        <v>54</v>
      </c>
      <c r="O11" s="195"/>
      <c r="P11" s="195"/>
      <c r="Q11" s="195" t="s">
        <v>55</v>
      </c>
      <c r="R11" s="195"/>
      <c r="S11" s="195"/>
      <c r="T11" s="195" t="s">
        <v>56</v>
      </c>
      <c r="U11" s="195"/>
      <c r="V11" s="195"/>
      <c r="W11" s="188" t="s">
        <v>59</v>
      </c>
    </row>
    <row r="12" spans="2:23" ht="42" customHeight="1" thickBot="1" x14ac:dyDescent="0.25">
      <c r="B12" s="192"/>
      <c r="C12" s="194"/>
      <c r="D12" s="196"/>
      <c r="E12" s="196"/>
      <c r="F12" s="192"/>
      <c r="G12" s="192"/>
      <c r="H12" s="192"/>
      <c r="I12" s="194"/>
      <c r="J12" s="194"/>
      <c r="K12" s="53" t="s">
        <v>40</v>
      </c>
      <c r="L12" s="53" t="s">
        <v>39</v>
      </c>
      <c r="M12" s="53" t="s">
        <v>41</v>
      </c>
      <c r="N12" s="53" t="s">
        <v>51</v>
      </c>
      <c r="O12" s="53" t="s">
        <v>52</v>
      </c>
      <c r="P12" s="53" t="s">
        <v>53</v>
      </c>
      <c r="Q12" s="53" t="s">
        <v>51</v>
      </c>
      <c r="R12" s="53" t="s">
        <v>52</v>
      </c>
      <c r="S12" s="53" t="s">
        <v>53</v>
      </c>
      <c r="T12" s="53" t="s">
        <v>57</v>
      </c>
      <c r="U12" s="53" t="s">
        <v>58</v>
      </c>
      <c r="V12" s="53" t="s">
        <v>53</v>
      </c>
      <c r="W12" s="193"/>
    </row>
    <row r="13" spans="2:23" ht="108.75" customHeight="1" x14ac:dyDescent="0.2">
      <c r="B13" s="230" t="s">
        <v>11</v>
      </c>
      <c r="C13" s="230" t="s">
        <v>13</v>
      </c>
      <c r="D13" s="179" t="s">
        <v>212</v>
      </c>
      <c r="E13" s="78" t="s">
        <v>213</v>
      </c>
      <c r="F13" s="79" t="s">
        <v>214</v>
      </c>
      <c r="G13" s="80" t="s">
        <v>215</v>
      </c>
      <c r="H13" s="79" t="s">
        <v>216</v>
      </c>
      <c r="I13" s="81">
        <v>44562</v>
      </c>
      <c r="J13" s="81">
        <v>44926</v>
      </c>
      <c r="K13" s="82"/>
      <c r="L13" s="83">
        <v>25</v>
      </c>
      <c r="M13" s="83"/>
      <c r="N13" s="83">
        <v>100</v>
      </c>
      <c r="O13" s="84">
        <v>0.5</v>
      </c>
      <c r="P13" s="85" t="s">
        <v>217</v>
      </c>
      <c r="Q13" s="4"/>
      <c r="R13" s="4"/>
      <c r="S13" s="4"/>
      <c r="T13" s="4"/>
      <c r="U13" s="4"/>
      <c r="V13" s="4"/>
      <c r="W13" s="4"/>
    </row>
    <row r="14" spans="2:23" ht="153" customHeight="1" x14ac:dyDescent="0.2">
      <c r="B14" s="177"/>
      <c r="C14" s="177"/>
      <c r="D14" s="180"/>
      <c r="E14" s="86" t="s">
        <v>218</v>
      </c>
      <c r="F14" s="78" t="s">
        <v>219</v>
      </c>
      <c r="G14" s="78" t="s">
        <v>220</v>
      </c>
      <c r="H14" s="78" t="s">
        <v>221</v>
      </c>
      <c r="I14" s="81">
        <v>44562</v>
      </c>
      <c r="J14" s="81">
        <v>44926</v>
      </c>
      <c r="K14" s="82"/>
      <c r="L14" s="83">
        <v>25</v>
      </c>
      <c r="M14" s="83"/>
      <c r="N14" s="83">
        <v>0.75</v>
      </c>
      <c r="O14" s="84">
        <v>0.37</v>
      </c>
      <c r="P14" s="85" t="s">
        <v>222</v>
      </c>
      <c r="Q14" s="4"/>
      <c r="R14" s="4"/>
      <c r="S14" s="4"/>
      <c r="T14" s="4"/>
      <c r="U14" s="4"/>
      <c r="V14" s="4"/>
      <c r="W14" s="4"/>
    </row>
    <row r="15" spans="2:23" ht="122.25" customHeight="1" x14ac:dyDescent="0.2">
      <c r="B15" s="177"/>
      <c r="C15" s="177"/>
      <c r="D15" s="181"/>
      <c r="E15" s="78" t="s">
        <v>223</v>
      </c>
      <c r="F15" s="79" t="s">
        <v>224</v>
      </c>
      <c r="G15" s="78" t="s">
        <v>225</v>
      </c>
      <c r="H15" s="78" t="s">
        <v>226</v>
      </c>
      <c r="I15" s="81">
        <v>44562</v>
      </c>
      <c r="J15" s="81">
        <v>44926</v>
      </c>
      <c r="K15" s="82"/>
      <c r="L15" s="83">
        <v>25</v>
      </c>
      <c r="M15" s="83"/>
      <c r="N15" s="83">
        <v>100</v>
      </c>
      <c r="O15" s="84">
        <v>0.5</v>
      </c>
      <c r="P15" s="85" t="s">
        <v>227</v>
      </c>
      <c r="Q15" s="4"/>
      <c r="R15" s="4"/>
      <c r="S15" s="4"/>
      <c r="T15" s="4"/>
      <c r="U15" s="4"/>
      <c r="V15" s="4"/>
      <c r="W15" s="4"/>
    </row>
    <row r="16" spans="2:23" ht="93.75" customHeight="1" x14ac:dyDescent="0.2">
      <c r="B16" s="177"/>
      <c r="C16" s="177"/>
      <c r="D16" s="86" t="s">
        <v>228</v>
      </c>
      <c r="E16" s="78" t="s">
        <v>229</v>
      </c>
      <c r="F16" s="87"/>
      <c r="G16" s="78" t="s">
        <v>230</v>
      </c>
      <c r="H16" s="78" t="s">
        <v>231</v>
      </c>
      <c r="I16" s="81">
        <v>44562</v>
      </c>
      <c r="J16" s="81">
        <v>44926</v>
      </c>
      <c r="K16" s="4"/>
      <c r="L16" s="88">
        <v>0</v>
      </c>
      <c r="M16" s="88"/>
      <c r="N16" s="88"/>
      <c r="O16" s="89">
        <v>0</v>
      </c>
      <c r="P16" s="85" t="s">
        <v>232</v>
      </c>
      <c r="Q16" s="4"/>
      <c r="R16" s="4"/>
      <c r="S16" s="4"/>
      <c r="T16" s="4"/>
      <c r="U16" s="4"/>
      <c r="V16" s="4"/>
      <c r="W16" s="4"/>
    </row>
    <row r="17" spans="2:23" ht="97.5" customHeight="1" x14ac:dyDescent="0.2">
      <c r="B17" s="177"/>
      <c r="C17" s="177"/>
      <c r="D17" s="179" t="s">
        <v>233</v>
      </c>
      <c r="E17" s="78" t="s">
        <v>234</v>
      </c>
      <c r="F17" s="78" t="s">
        <v>235</v>
      </c>
      <c r="G17" s="78" t="s">
        <v>236</v>
      </c>
      <c r="H17" s="78" t="s">
        <v>237</v>
      </c>
      <c r="I17" s="81">
        <v>44562</v>
      </c>
      <c r="J17" s="81">
        <v>44926</v>
      </c>
      <c r="K17" s="4"/>
      <c r="L17" s="88">
        <v>25</v>
      </c>
      <c r="M17" s="88"/>
      <c r="N17" s="88">
        <v>100</v>
      </c>
      <c r="O17" s="89">
        <v>0.5</v>
      </c>
      <c r="P17" s="85" t="s">
        <v>238</v>
      </c>
      <c r="Q17" s="4"/>
      <c r="R17" s="4"/>
      <c r="S17" s="4"/>
      <c r="T17" s="4"/>
      <c r="U17" s="4"/>
      <c r="V17" s="4"/>
      <c r="W17" s="4"/>
    </row>
    <row r="18" spans="2:23" ht="128.25" x14ac:dyDescent="0.2">
      <c r="B18" s="177"/>
      <c r="C18" s="177"/>
      <c r="D18" s="181"/>
      <c r="E18" s="78" t="s">
        <v>239</v>
      </c>
      <c r="F18" s="78" t="s">
        <v>240</v>
      </c>
      <c r="G18" s="78" t="s">
        <v>241</v>
      </c>
      <c r="H18" s="87" t="s">
        <v>242</v>
      </c>
      <c r="I18" s="81">
        <v>44562</v>
      </c>
      <c r="J18" s="81">
        <v>44926</v>
      </c>
      <c r="K18" s="4"/>
      <c r="L18" s="88">
        <v>25</v>
      </c>
      <c r="M18" s="88"/>
      <c r="N18" s="88">
        <v>100</v>
      </c>
      <c r="O18" s="89">
        <v>0.5</v>
      </c>
      <c r="P18" s="85" t="s">
        <v>243</v>
      </c>
      <c r="Q18" s="4"/>
      <c r="R18" s="4"/>
      <c r="S18" s="4"/>
      <c r="T18" s="4"/>
      <c r="U18" s="4"/>
      <c r="V18" s="4"/>
      <c r="W18" s="4"/>
    </row>
    <row r="19" spans="2:23" ht="78.75" customHeight="1" x14ac:dyDescent="0.2">
      <c r="B19" s="177"/>
      <c r="C19" s="178"/>
      <c r="D19" s="90" t="s">
        <v>244</v>
      </c>
      <c r="E19" s="90" t="s">
        <v>245</v>
      </c>
      <c r="F19" s="78" t="s">
        <v>246</v>
      </c>
      <c r="G19" s="78" t="s">
        <v>247</v>
      </c>
      <c r="H19" s="87" t="s">
        <v>237</v>
      </c>
      <c r="I19" s="81">
        <v>44562</v>
      </c>
      <c r="J19" s="81">
        <v>44926</v>
      </c>
      <c r="K19" s="4"/>
      <c r="L19" s="88"/>
      <c r="M19" s="88"/>
      <c r="N19" s="88">
        <v>96</v>
      </c>
      <c r="O19" s="89">
        <v>0.48</v>
      </c>
      <c r="P19" s="85" t="s">
        <v>248</v>
      </c>
      <c r="Q19" s="4"/>
      <c r="R19" s="4"/>
      <c r="S19" s="4"/>
      <c r="T19" s="4"/>
      <c r="U19" s="4"/>
      <c r="V19" s="4"/>
      <c r="W19" s="4"/>
    </row>
    <row r="20" spans="2:23" ht="123.75" customHeight="1" x14ac:dyDescent="0.2">
      <c r="B20" s="177"/>
      <c r="C20" s="182" t="s">
        <v>249</v>
      </c>
      <c r="D20" s="185" t="s">
        <v>250</v>
      </c>
      <c r="E20" s="91" t="s">
        <v>251</v>
      </c>
      <c r="F20" s="78" t="s">
        <v>252</v>
      </c>
      <c r="G20" s="78" t="s">
        <v>253</v>
      </c>
      <c r="H20" s="78" t="s">
        <v>254</v>
      </c>
      <c r="I20" s="81">
        <v>44562</v>
      </c>
      <c r="J20" s="81">
        <v>44926</v>
      </c>
      <c r="K20" s="88"/>
      <c r="L20" s="92">
        <v>25</v>
      </c>
      <c r="M20" s="93"/>
      <c r="N20" s="94">
        <v>100</v>
      </c>
      <c r="O20" s="89">
        <v>0.5</v>
      </c>
      <c r="P20" s="85" t="s">
        <v>255</v>
      </c>
      <c r="Q20" s="4"/>
      <c r="R20" s="4"/>
      <c r="S20" s="4"/>
      <c r="T20" s="4"/>
      <c r="U20" s="4"/>
      <c r="V20" s="4"/>
      <c r="W20" s="4"/>
    </row>
    <row r="21" spans="2:23" ht="120.75" customHeight="1" x14ac:dyDescent="0.2">
      <c r="B21" s="177"/>
      <c r="C21" s="183"/>
      <c r="D21" s="186"/>
      <c r="E21" s="78" t="s">
        <v>256</v>
      </c>
      <c r="F21" s="78" t="s">
        <v>257</v>
      </c>
      <c r="G21" s="90" t="s">
        <v>258</v>
      </c>
      <c r="H21" s="78" t="s">
        <v>259</v>
      </c>
      <c r="I21" s="81">
        <v>44562</v>
      </c>
      <c r="J21" s="81">
        <v>44926</v>
      </c>
      <c r="K21" s="4"/>
      <c r="L21" s="88">
        <v>25</v>
      </c>
      <c r="M21" s="88"/>
      <c r="N21" s="88">
        <v>100</v>
      </c>
      <c r="O21" s="89">
        <v>0.5</v>
      </c>
      <c r="P21" s="85" t="s">
        <v>260</v>
      </c>
      <c r="Q21" s="4"/>
      <c r="R21" s="4"/>
      <c r="S21" s="4"/>
      <c r="T21" s="4"/>
      <c r="U21" s="4"/>
      <c r="V21" s="4"/>
      <c r="W21" s="4"/>
    </row>
    <row r="22" spans="2:23" ht="215.25" customHeight="1" x14ac:dyDescent="0.2">
      <c r="B22" s="177"/>
      <c r="C22" s="183"/>
      <c r="D22" s="186"/>
      <c r="E22" s="78" t="s">
        <v>261</v>
      </c>
      <c r="F22" s="78" t="s">
        <v>262</v>
      </c>
      <c r="G22" s="86" t="s">
        <v>263</v>
      </c>
      <c r="H22" s="78" t="s">
        <v>264</v>
      </c>
      <c r="I22" s="81">
        <v>44562</v>
      </c>
      <c r="J22" s="81">
        <v>44926</v>
      </c>
      <c r="K22" s="4"/>
      <c r="L22" s="88">
        <v>25</v>
      </c>
      <c r="M22" s="88"/>
      <c r="N22" s="88">
        <v>100</v>
      </c>
      <c r="O22" s="89">
        <v>0.5</v>
      </c>
      <c r="P22" s="85" t="s">
        <v>265</v>
      </c>
      <c r="Q22" s="4"/>
      <c r="R22" s="4"/>
      <c r="S22" s="4"/>
      <c r="T22" s="4"/>
      <c r="U22" s="4"/>
      <c r="V22" s="4"/>
      <c r="W22" s="4"/>
    </row>
    <row r="23" spans="2:23" ht="102.75" customHeight="1" x14ac:dyDescent="0.2">
      <c r="B23" s="177"/>
      <c r="C23" s="183"/>
      <c r="D23" s="187"/>
      <c r="E23" s="80" t="s">
        <v>266</v>
      </c>
      <c r="F23" s="78" t="s">
        <v>267</v>
      </c>
      <c r="G23" s="78" t="s">
        <v>268</v>
      </c>
      <c r="H23" s="78" t="s">
        <v>269</v>
      </c>
      <c r="I23" s="81">
        <v>44562</v>
      </c>
      <c r="J23" s="81">
        <v>44926</v>
      </c>
      <c r="K23" s="4"/>
      <c r="L23" s="88">
        <v>25</v>
      </c>
      <c r="M23" s="88"/>
      <c r="N23" s="88">
        <v>100</v>
      </c>
      <c r="O23" s="89">
        <v>0.5</v>
      </c>
      <c r="P23" s="85" t="s">
        <v>270</v>
      </c>
      <c r="Q23" s="4"/>
      <c r="R23" s="4"/>
      <c r="S23" s="4"/>
      <c r="T23" s="4"/>
      <c r="U23" s="4"/>
      <c r="V23" s="4"/>
      <c r="W23" s="4"/>
    </row>
    <row r="24" spans="2:23" ht="71.25" customHeight="1" x14ac:dyDescent="0.2">
      <c r="B24" s="177"/>
      <c r="C24" s="183"/>
      <c r="D24" s="78" t="s">
        <v>271</v>
      </c>
      <c r="E24" s="95" t="s">
        <v>272</v>
      </c>
      <c r="F24" s="78" t="s">
        <v>273</v>
      </c>
      <c r="G24" s="90" t="s">
        <v>274</v>
      </c>
      <c r="H24" s="78" t="s">
        <v>275</v>
      </c>
      <c r="I24" s="81">
        <v>44562</v>
      </c>
      <c r="J24" s="81">
        <v>44926</v>
      </c>
      <c r="K24" s="4"/>
      <c r="L24" s="88">
        <v>25</v>
      </c>
      <c r="M24" s="88"/>
      <c r="N24" s="88">
        <v>100</v>
      </c>
      <c r="O24" s="89">
        <v>0.5</v>
      </c>
      <c r="P24" s="85" t="s">
        <v>276</v>
      </c>
      <c r="Q24" s="4"/>
      <c r="R24" s="4"/>
      <c r="S24" s="4"/>
      <c r="T24" s="4"/>
      <c r="U24" s="4"/>
      <c r="V24" s="4"/>
      <c r="W24" s="4"/>
    </row>
    <row r="25" spans="2:23" ht="42.75" x14ac:dyDescent="0.2">
      <c r="B25" s="177"/>
      <c r="C25" s="183"/>
      <c r="D25" s="96" t="s">
        <v>277</v>
      </c>
      <c r="E25" s="97" t="s">
        <v>278</v>
      </c>
      <c r="F25" s="98" t="s">
        <v>279</v>
      </c>
      <c r="G25" s="98" t="s">
        <v>280</v>
      </c>
      <c r="H25" s="98" t="s">
        <v>216</v>
      </c>
      <c r="I25" s="81">
        <v>44562</v>
      </c>
      <c r="J25" s="81">
        <v>44926</v>
      </c>
      <c r="K25" s="99"/>
      <c r="L25" s="100">
        <v>25</v>
      </c>
      <c r="M25" s="100"/>
      <c r="N25" s="100">
        <v>100</v>
      </c>
      <c r="O25" s="101">
        <v>0.5</v>
      </c>
      <c r="P25" s="102" t="s">
        <v>281</v>
      </c>
      <c r="Q25" s="99"/>
      <c r="R25" s="99"/>
      <c r="S25" s="99"/>
      <c r="T25" s="99"/>
      <c r="U25" s="99"/>
      <c r="V25" s="99"/>
      <c r="W25" s="99"/>
    </row>
    <row r="26" spans="2:23" ht="242.25" x14ac:dyDescent="0.2">
      <c r="B26" s="178"/>
      <c r="C26" s="184"/>
      <c r="D26" s="90" t="s">
        <v>282</v>
      </c>
      <c r="E26" s="90" t="s">
        <v>283</v>
      </c>
      <c r="F26" s="90" t="s">
        <v>284</v>
      </c>
      <c r="G26" s="78" t="s">
        <v>285</v>
      </c>
      <c r="H26" s="78" t="s">
        <v>286</v>
      </c>
      <c r="I26" s="81">
        <v>44562</v>
      </c>
      <c r="J26" s="81">
        <v>44926</v>
      </c>
      <c r="K26" s="4"/>
      <c r="L26" s="88"/>
      <c r="M26" s="88"/>
      <c r="N26" s="88">
        <v>50</v>
      </c>
      <c r="O26" s="89">
        <v>0.25</v>
      </c>
      <c r="P26" s="85" t="s">
        <v>287</v>
      </c>
      <c r="Q26" s="4"/>
      <c r="R26" s="4"/>
      <c r="S26" s="4"/>
      <c r="T26" s="4"/>
      <c r="U26" s="4"/>
      <c r="V26" s="4"/>
      <c r="W26" s="4"/>
    </row>
    <row r="27" spans="2:23" x14ac:dyDescent="0.2">
      <c r="B27" s="103"/>
      <c r="C27" s="103"/>
      <c r="D27" s="103"/>
      <c r="E27" s="103"/>
      <c r="F27" s="103"/>
      <c r="G27" s="103"/>
      <c r="H27" s="103"/>
      <c r="I27" s="103"/>
      <c r="J27" s="103"/>
      <c r="K27" s="4"/>
      <c r="L27" s="4"/>
      <c r="M27" s="4"/>
      <c r="N27" s="4"/>
      <c r="O27" s="4"/>
      <c r="P27" s="104"/>
      <c r="Q27" s="4"/>
      <c r="R27" s="4"/>
      <c r="S27" s="4"/>
      <c r="T27" s="4"/>
      <c r="U27" s="4"/>
      <c r="V27" s="4"/>
      <c r="W27" s="4"/>
    </row>
  </sheetData>
  <mergeCells count="22">
    <mergeCell ref="B13:B26"/>
    <mergeCell ref="C13:C19"/>
    <mergeCell ref="D13:D15"/>
    <mergeCell ref="D17:D18"/>
    <mergeCell ref="C20:C26"/>
    <mergeCell ref="D20:D23"/>
    <mergeCell ref="W11:W12"/>
    <mergeCell ref="B2:C4"/>
    <mergeCell ref="D2:J4"/>
    <mergeCell ref="B11:B12"/>
    <mergeCell ref="C11:C12"/>
    <mergeCell ref="D11:D12"/>
    <mergeCell ref="E11:E12"/>
    <mergeCell ref="F11:F12"/>
    <mergeCell ref="G11:G12"/>
    <mergeCell ref="H11:H12"/>
    <mergeCell ref="I11:I12"/>
    <mergeCell ref="J11:J12"/>
    <mergeCell ref="K11:M11"/>
    <mergeCell ref="N11:P11"/>
    <mergeCell ref="Q11:S11"/>
    <mergeCell ref="T11:V1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E917C-3A1D-44B1-BC3F-DDDB511ABF2A}">
  <dimension ref="B1:W23"/>
  <sheetViews>
    <sheetView showGridLines="0" topLeftCell="A4" zoomScale="70" zoomScaleNormal="70" workbookViewId="0">
      <selection activeCell="E22" sqref="E22"/>
    </sheetView>
  </sheetViews>
  <sheetFormatPr baseColWidth="10" defaultRowHeight="14.25" x14ac:dyDescent="0.2"/>
  <cols>
    <col min="1" max="1" width="11.42578125" style="3"/>
    <col min="2" max="2" width="32.140625" style="3" customWidth="1"/>
    <col min="3" max="3" width="33.28515625" style="3" customWidth="1"/>
    <col min="4" max="5" width="32.5703125" style="3" customWidth="1"/>
    <col min="6" max="6" width="24.85546875" style="3" customWidth="1"/>
    <col min="7" max="7" width="21.5703125" style="3" customWidth="1"/>
    <col min="8" max="8" width="22.42578125" style="3" customWidth="1"/>
    <col min="9" max="9" width="19.85546875" style="3" customWidth="1"/>
    <col min="10" max="10" width="20" style="3" customWidth="1"/>
    <col min="11" max="11" width="35.28515625" style="3" customWidth="1"/>
    <col min="12" max="13" width="29.85546875" style="3" customWidth="1"/>
    <col min="14" max="14" width="33.5703125" style="3" customWidth="1"/>
    <col min="15" max="15" width="24.85546875" style="3" customWidth="1"/>
    <col min="16" max="16" width="25.140625" style="3" customWidth="1"/>
    <col min="17" max="17" width="34" style="3" customWidth="1"/>
    <col min="18" max="18" width="30.85546875" style="3" customWidth="1"/>
    <col min="19" max="19" width="28" style="3" customWidth="1"/>
    <col min="20" max="20" width="32.85546875" style="3" customWidth="1"/>
    <col min="21" max="21" width="31.85546875" style="3" customWidth="1"/>
    <col min="22" max="22" width="31.5703125" style="3" customWidth="1"/>
    <col min="23" max="23" width="13.42578125" style="3" customWidth="1"/>
    <col min="24" max="16384" width="11.42578125" style="3"/>
  </cols>
  <sheetData>
    <row r="1" spans="2:23" ht="15" thickBot="1" x14ac:dyDescent="0.25"/>
    <row r="2" spans="2:23" x14ac:dyDescent="0.2">
      <c r="B2" s="226"/>
      <c r="C2" s="226"/>
      <c r="D2" s="135" t="s">
        <v>61</v>
      </c>
      <c r="E2" s="136"/>
      <c r="F2" s="136"/>
      <c r="G2" s="136"/>
      <c r="H2" s="136"/>
      <c r="I2" s="136"/>
      <c r="J2" s="136"/>
    </row>
    <row r="3" spans="2:23" ht="40.5" customHeight="1" x14ac:dyDescent="0.2">
      <c r="B3" s="227"/>
      <c r="C3" s="227"/>
      <c r="D3" s="137"/>
      <c r="E3" s="137"/>
      <c r="F3" s="137"/>
      <c r="G3" s="137"/>
      <c r="H3" s="137"/>
      <c r="I3" s="137"/>
      <c r="J3" s="137"/>
    </row>
    <row r="4" spans="2:23" ht="15" thickBot="1" x14ac:dyDescent="0.25">
      <c r="B4" s="228"/>
      <c r="C4" s="228"/>
      <c r="D4" s="138"/>
      <c r="E4" s="138"/>
      <c r="F4" s="138"/>
      <c r="G4" s="138"/>
      <c r="H4" s="138"/>
      <c r="I4" s="138"/>
      <c r="J4" s="138"/>
    </row>
    <row r="5" spans="2:23" ht="15.75" thickBot="1" x14ac:dyDescent="0.25">
      <c r="B5" s="28" t="s">
        <v>43</v>
      </c>
      <c r="C5" s="276" t="s">
        <v>477</v>
      </c>
    </row>
    <row r="6" spans="2:23" ht="15.75" thickBot="1" x14ac:dyDescent="0.25">
      <c r="B6" s="49"/>
      <c r="C6" s="30" t="s">
        <v>478</v>
      </c>
    </row>
    <row r="7" spans="2:23" ht="15.75" thickBot="1" x14ac:dyDescent="0.25">
      <c r="B7" s="49"/>
      <c r="C7" s="49"/>
    </row>
    <row r="8" spans="2:23" ht="15.75" thickBot="1" x14ac:dyDescent="0.25">
      <c r="B8" s="25" t="s">
        <v>47</v>
      </c>
      <c r="C8" s="276" t="s">
        <v>479</v>
      </c>
    </row>
    <row r="10" spans="2:23" ht="15" thickBot="1" x14ac:dyDescent="0.25"/>
    <row r="11" spans="2:23" ht="45" customHeight="1" thickBot="1" x14ac:dyDescent="0.25">
      <c r="B11" s="191" t="s">
        <v>18</v>
      </c>
      <c r="C11" s="193" t="s">
        <v>15</v>
      </c>
      <c r="D11" s="191" t="s">
        <v>0</v>
      </c>
      <c r="E11" s="191" t="s">
        <v>1</v>
      </c>
      <c r="F11" s="191" t="s">
        <v>2</v>
      </c>
      <c r="G11" s="191" t="s">
        <v>3</v>
      </c>
      <c r="H11" s="191" t="s">
        <v>4</v>
      </c>
      <c r="I11" s="193" t="s">
        <v>5</v>
      </c>
      <c r="J11" s="193" t="s">
        <v>6</v>
      </c>
      <c r="K11" s="195" t="s">
        <v>38</v>
      </c>
      <c r="L11" s="195"/>
      <c r="M11" s="195"/>
      <c r="N11" s="195" t="s">
        <v>54</v>
      </c>
      <c r="O11" s="195"/>
      <c r="P11" s="195"/>
      <c r="Q11" s="195" t="s">
        <v>55</v>
      </c>
      <c r="R11" s="195"/>
      <c r="S11" s="195"/>
      <c r="T11" s="195" t="s">
        <v>56</v>
      </c>
      <c r="U11" s="195"/>
      <c r="V11" s="195"/>
      <c r="W11" s="188" t="s">
        <v>59</v>
      </c>
    </row>
    <row r="12" spans="2:23" ht="16.5" thickBot="1" x14ac:dyDescent="0.25">
      <c r="B12" s="196"/>
      <c r="C12" s="231"/>
      <c r="D12" s="196"/>
      <c r="E12" s="196"/>
      <c r="F12" s="192"/>
      <c r="G12" s="192"/>
      <c r="H12" s="192"/>
      <c r="I12" s="194"/>
      <c r="J12" s="194"/>
      <c r="K12" s="126" t="s">
        <v>51</v>
      </c>
      <c r="L12" s="126" t="s">
        <v>52</v>
      </c>
      <c r="M12" s="126" t="s">
        <v>53</v>
      </c>
      <c r="N12" s="126" t="s">
        <v>51</v>
      </c>
      <c r="O12" s="126" t="s">
        <v>52</v>
      </c>
      <c r="P12" s="126" t="s">
        <v>53</v>
      </c>
      <c r="Q12" s="126" t="s">
        <v>51</v>
      </c>
      <c r="R12" s="126" t="s">
        <v>52</v>
      </c>
      <c r="S12" s="126" t="s">
        <v>53</v>
      </c>
      <c r="T12" s="126" t="s">
        <v>57</v>
      </c>
      <c r="U12" s="126" t="s">
        <v>58</v>
      </c>
      <c r="V12" s="126" t="s">
        <v>53</v>
      </c>
      <c r="W12" s="188"/>
    </row>
    <row r="13" spans="2:23" ht="135" x14ac:dyDescent="0.2">
      <c r="B13" s="277" t="s">
        <v>480</v>
      </c>
      <c r="C13" s="277" t="s">
        <v>481</v>
      </c>
      <c r="D13" s="278" t="s">
        <v>482</v>
      </c>
      <c r="E13" s="279" t="s">
        <v>483</v>
      </c>
      <c r="F13" s="280" t="s">
        <v>484</v>
      </c>
      <c r="G13" s="279" t="s">
        <v>485</v>
      </c>
      <c r="H13" s="15" t="s">
        <v>486</v>
      </c>
      <c r="I13" s="281">
        <v>44562</v>
      </c>
      <c r="J13" s="281">
        <v>44926</v>
      </c>
      <c r="K13" s="93">
        <v>1</v>
      </c>
      <c r="L13" s="282">
        <v>1</v>
      </c>
      <c r="M13" s="88" t="s">
        <v>487</v>
      </c>
      <c r="N13" s="88"/>
      <c r="O13" s="89"/>
      <c r="P13" s="88" t="s">
        <v>487</v>
      </c>
    </row>
    <row r="14" spans="2:23" ht="135" x14ac:dyDescent="0.2">
      <c r="B14" s="277"/>
      <c r="C14" s="277"/>
      <c r="D14" s="278"/>
      <c r="E14" s="283" t="s">
        <v>488</v>
      </c>
      <c r="F14" s="284" t="s">
        <v>489</v>
      </c>
      <c r="G14" s="279" t="s">
        <v>490</v>
      </c>
      <c r="H14" s="15" t="s">
        <v>486</v>
      </c>
      <c r="I14" s="281">
        <v>44562</v>
      </c>
      <c r="J14" s="281">
        <v>44926</v>
      </c>
      <c r="K14" s="88">
        <v>0.23</v>
      </c>
      <c r="L14" s="89">
        <v>0.23</v>
      </c>
      <c r="M14" s="88" t="s">
        <v>487</v>
      </c>
      <c r="N14" s="88">
        <v>0.24</v>
      </c>
      <c r="O14" s="89">
        <v>0.24</v>
      </c>
      <c r="P14" s="93" t="s">
        <v>491</v>
      </c>
    </row>
    <row r="15" spans="2:23" ht="75" x14ac:dyDescent="0.2">
      <c r="B15" s="278" t="s">
        <v>492</v>
      </c>
      <c r="C15" s="278" t="s">
        <v>493</v>
      </c>
      <c r="D15" s="285" t="s">
        <v>494</v>
      </c>
      <c r="E15" s="279" t="s">
        <v>495</v>
      </c>
      <c r="F15" s="280" t="s">
        <v>496</v>
      </c>
      <c r="G15" s="279" t="s">
        <v>497</v>
      </c>
      <c r="H15" s="15" t="s">
        <v>486</v>
      </c>
      <c r="I15" s="286">
        <v>44562</v>
      </c>
      <c r="J15" s="286">
        <v>44926</v>
      </c>
      <c r="K15" s="88">
        <v>1</v>
      </c>
      <c r="L15" s="89">
        <v>1</v>
      </c>
      <c r="M15" s="88" t="s">
        <v>487</v>
      </c>
      <c r="N15" s="88"/>
      <c r="O15" s="89"/>
      <c r="P15" s="93"/>
    </row>
    <row r="16" spans="2:23" ht="75" x14ac:dyDescent="0.2">
      <c r="B16" s="278"/>
      <c r="C16" s="278"/>
      <c r="D16" s="285"/>
      <c r="E16" s="279" t="s">
        <v>498</v>
      </c>
      <c r="F16" s="280" t="s">
        <v>499</v>
      </c>
      <c r="G16" s="279" t="s">
        <v>500</v>
      </c>
      <c r="H16" s="15" t="s">
        <v>486</v>
      </c>
      <c r="I16" s="286">
        <v>44562</v>
      </c>
      <c r="J16" s="286">
        <v>44926</v>
      </c>
      <c r="K16" s="88">
        <v>0.23</v>
      </c>
      <c r="L16" s="89">
        <v>0.23</v>
      </c>
      <c r="M16" s="93" t="s">
        <v>487</v>
      </c>
      <c r="N16" s="88">
        <v>0.24</v>
      </c>
      <c r="O16" s="89">
        <v>0.24</v>
      </c>
      <c r="P16" s="93" t="s">
        <v>501</v>
      </c>
    </row>
    <row r="17" spans="2:16" ht="150" x14ac:dyDescent="0.2">
      <c r="B17" s="278"/>
      <c r="C17" s="278"/>
      <c r="D17" s="280" t="s">
        <v>502</v>
      </c>
      <c r="E17" s="279" t="s">
        <v>503</v>
      </c>
      <c r="F17" s="280" t="s">
        <v>504</v>
      </c>
      <c r="G17" s="279" t="s">
        <v>505</v>
      </c>
      <c r="H17" s="15" t="s">
        <v>486</v>
      </c>
      <c r="I17" s="286">
        <v>44562</v>
      </c>
      <c r="J17" s="286">
        <v>44926</v>
      </c>
      <c r="K17" s="88">
        <v>0.25</v>
      </c>
      <c r="L17" s="89">
        <v>0.25</v>
      </c>
      <c r="M17" s="88" t="s">
        <v>487</v>
      </c>
      <c r="N17" s="88">
        <v>0.25</v>
      </c>
      <c r="O17" s="89">
        <v>0.25</v>
      </c>
      <c r="P17" s="88" t="s">
        <v>487</v>
      </c>
    </row>
    <row r="18" spans="2:16" ht="75" x14ac:dyDescent="0.2">
      <c r="B18" s="278"/>
      <c r="C18" s="278"/>
      <c r="D18" s="285" t="s">
        <v>506</v>
      </c>
      <c r="E18" s="279" t="s">
        <v>507</v>
      </c>
      <c r="F18" s="280" t="s">
        <v>496</v>
      </c>
      <c r="G18" s="287" t="s">
        <v>508</v>
      </c>
      <c r="H18" s="15" t="s">
        <v>486</v>
      </c>
      <c r="I18" s="286">
        <v>44562</v>
      </c>
      <c r="J18" s="286">
        <v>44926</v>
      </c>
      <c r="K18" s="88">
        <v>1</v>
      </c>
      <c r="L18" s="89">
        <v>1</v>
      </c>
      <c r="M18" s="88" t="s">
        <v>487</v>
      </c>
      <c r="N18" s="4"/>
      <c r="O18" s="4"/>
      <c r="P18" s="4"/>
    </row>
    <row r="19" spans="2:16" ht="71.25" x14ac:dyDescent="0.2">
      <c r="B19" s="278"/>
      <c r="C19" s="278"/>
      <c r="D19" s="285"/>
      <c r="E19" s="279" t="s">
        <v>509</v>
      </c>
      <c r="F19" s="280" t="s">
        <v>499</v>
      </c>
      <c r="G19" s="287"/>
      <c r="H19" s="15" t="s">
        <v>486</v>
      </c>
      <c r="I19" s="286">
        <v>44562</v>
      </c>
      <c r="J19" s="286">
        <v>44926</v>
      </c>
      <c r="K19" s="88">
        <v>0.23</v>
      </c>
      <c r="L19" s="89">
        <v>0.23</v>
      </c>
      <c r="M19" s="88" t="s">
        <v>487</v>
      </c>
      <c r="N19" s="88">
        <v>0.19</v>
      </c>
      <c r="O19" s="89">
        <v>0.1875</v>
      </c>
      <c r="P19" s="93" t="s">
        <v>510</v>
      </c>
    </row>
    <row r="20" spans="2:16" ht="156.75" x14ac:dyDescent="0.2">
      <c r="B20" s="278"/>
      <c r="C20" s="278" t="s">
        <v>511</v>
      </c>
      <c r="D20" s="288"/>
      <c r="E20" s="15" t="s">
        <v>512</v>
      </c>
      <c r="F20" s="279" t="s">
        <v>513</v>
      </c>
      <c r="G20" s="15" t="s">
        <v>514</v>
      </c>
      <c r="H20" s="15" t="s">
        <v>486</v>
      </c>
      <c r="I20" s="289">
        <v>44562</v>
      </c>
      <c r="J20" s="289">
        <v>44926</v>
      </c>
      <c r="K20" s="93">
        <v>0.25</v>
      </c>
      <c r="L20" s="282">
        <v>0.25</v>
      </c>
      <c r="M20" s="290" t="s">
        <v>515</v>
      </c>
      <c r="N20" s="93">
        <v>0.25</v>
      </c>
      <c r="O20" s="282">
        <v>0.25</v>
      </c>
      <c r="P20" s="290" t="s">
        <v>515</v>
      </c>
    </row>
    <row r="21" spans="2:16" ht="114" x14ac:dyDescent="0.2">
      <c r="B21" s="278"/>
      <c r="C21" s="278"/>
      <c r="D21" s="291"/>
      <c r="E21" s="15" t="s">
        <v>516</v>
      </c>
      <c r="F21" s="279" t="s">
        <v>517</v>
      </c>
      <c r="G21" s="15" t="s">
        <v>518</v>
      </c>
      <c r="H21" s="15" t="s">
        <v>486</v>
      </c>
      <c r="I21" s="289">
        <v>44562</v>
      </c>
      <c r="J21" s="289">
        <v>44926</v>
      </c>
      <c r="K21" s="88">
        <v>0.25</v>
      </c>
      <c r="L21" s="89">
        <v>0.25</v>
      </c>
      <c r="M21" s="290" t="s">
        <v>519</v>
      </c>
      <c r="N21" s="88">
        <v>0.25</v>
      </c>
      <c r="O21" s="89">
        <v>0.25</v>
      </c>
      <c r="P21" s="290" t="s">
        <v>519</v>
      </c>
    </row>
    <row r="22" spans="2:16" ht="90" x14ac:dyDescent="0.2">
      <c r="B22" s="278"/>
      <c r="C22" s="278"/>
      <c r="D22" s="291"/>
      <c r="E22" s="15" t="s">
        <v>520</v>
      </c>
      <c r="F22" s="279" t="s">
        <v>521</v>
      </c>
      <c r="G22" s="15" t="s">
        <v>522</v>
      </c>
      <c r="H22" s="15" t="s">
        <v>486</v>
      </c>
      <c r="I22" s="289">
        <v>44562</v>
      </c>
      <c r="J22" s="289">
        <v>44926</v>
      </c>
      <c r="K22" s="88">
        <v>0.25</v>
      </c>
      <c r="L22" s="271">
        <v>0.25</v>
      </c>
      <c r="M22" s="292" t="s">
        <v>523</v>
      </c>
      <c r="N22" s="88">
        <v>0.25</v>
      </c>
      <c r="O22" s="271">
        <v>0.25</v>
      </c>
      <c r="P22" s="292" t="s">
        <v>523</v>
      </c>
    </row>
    <row r="23" spans="2:16" ht="75" x14ac:dyDescent="0.2">
      <c r="B23" s="278"/>
      <c r="C23" s="278"/>
      <c r="D23" s="293"/>
      <c r="E23" s="15" t="s">
        <v>524</v>
      </c>
      <c r="F23" s="279" t="s">
        <v>525</v>
      </c>
      <c r="G23" s="15" t="s">
        <v>526</v>
      </c>
      <c r="H23" s="15" t="s">
        <v>486</v>
      </c>
      <c r="I23" s="289">
        <v>44562</v>
      </c>
      <c r="J23" s="289">
        <v>44926</v>
      </c>
      <c r="K23" s="88">
        <v>0.25</v>
      </c>
      <c r="L23" s="271">
        <v>0.25</v>
      </c>
      <c r="M23" s="292" t="s">
        <v>487</v>
      </c>
      <c r="N23" s="88">
        <v>0.25</v>
      </c>
      <c r="O23" s="271">
        <v>0.25</v>
      </c>
      <c r="P23" s="88" t="s">
        <v>487</v>
      </c>
    </row>
  </sheetData>
  <mergeCells count="26">
    <mergeCell ref="G18:G19"/>
    <mergeCell ref="C20:C23"/>
    <mergeCell ref="D20:D23"/>
    <mergeCell ref="B13:B14"/>
    <mergeCell ref="C13:C14"/>
    <mergeCell ref="D13:D14"/>
    <mergeCell ref="B15:B23"/>
    <mergeCell ref="C15:C19"/>
    <mergeCell ref="D15:D16"/>
    <mergeCell ref="D18:D19"/>
    <mergeCell ref="J11:J12"/>
    <mergeCell ref="K11:M11"/>
    <mergeCell ref="N11:P11"/>
    <mergeCell ref="Q11:S11"/>
    <mergeCell ref="T11:V11"/>
    <mergeCell ref="W11:W12"/>
    <mergeCell ref="B2:C4"/>
    <mergeCell ref="D2:J4"/>
    <mergeCell ref="B11:B12"/>
    <mergeCell ref="C11:C12"/>
    <mergeCell ref="D11:D12"/>
    <mergeCell ref="E11:E12"/>
    <mergeCell ref="F11:F12"/>
    <mergeCell ref="G11:G12"/>
    <mergeCell ref="H11:H12"/>
    <mergeCell ref="I11:I1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0B9BF-4DFD-4A25-BA66-E5C5F6491000}">
  <dimension ref="B1:V20"/>
  <sheetViews>
    <sheetView showGridLines="0" topLeftCell="B18" zoomScale="70" zoomScaleNormal="70" workbookViewId="0">
      <selection activeCell="B13" sqref="B13:I20"/>
    </sheetView>
  </sheetViews>
  <sheetFormatPr baseColWidth="10" defaultRowHeight="15" x14ac:dyDescent="0.25"/>
  <cols>
    <col min="2" max="2" width="42.42578125" customWidth="1"/>
    <col min="3" max="3" width="48.28515625" customWidth="1"/>
    <col min="4" max="4" width="35.140625" bestFit="1" customWidth="1"/>
    <col min="5" max="5" width="30.85546875" customWidth="1"/>
    <col min="6" max="6" width="31.28515625" customWidth="1"/>
    <col min="7" max="7" width="21" customWidth="1"/>
    <col min="8" max="8" width="31.42578125" customWidth="1"/>
    <col min="9" max="9" width="26.5703125" customWidth="1"/>
    <col min="10" max="10" width="31.42578125" style="304" customWidth="1"/>
    <col min="11" max="11" width="26.5703125" style="305" customWidth="1"/>
    <col min="12" max="12" width="25.5703125" style="306" customWidth="1"/>
    <col min="13" max="13" width="31.85546875" style="307" customWidth="1"/>
    <col min="14" max="14" width="22.7109375" style="305" customWidth="1"/>
    <col min="15" max="15" width="25.140625" style="306" customWidth="1"/>
    <col min="16" max="16" width="33.5703125" style="306" customWidth="1"/>
    <col min="17" max="17" width="23.85546875" style="304" customWidth="1"/>
    <col min="18" max="18" width="23.7109375" style="304" customWidth="1"/>
    <col min="19" max="19" width="29" style="304" customWidth="1"/>
    <col min="20" max="20" width="24.7109375" style="304" customWidth="1"/>
    <col min="21" max="21" width="20.5703125" customWidth="1"/>
    <col min="22" max="22" width="19.85546875" customWidth="1"/>
  </cols>
  <sheetData>
    <row r="1" spans="2:22" ht="15.75" thickBot="1" x14ac:dyDescent="0.3"/>
    <row r="2" spans="2:22" x14ac:dyDescent="0.25">
      <c r="B2" s="144"/>
      <c r="C2" s="135" t="s">
        <v>61</v>
      </c>
      <c r="D2" s="136"/>
      <c r="E2" s="136"/>
      <c r="F2" s="136"/>
      <c r="G2" s="136"/>
      <c r="H2" s="136"/>
      <c r="I2" s="136"/>
    </row>
    <row r="3" spans="2:22" ht="34.5" customHeight="1" x14ac:dyDescent="0.25">
      <c r="B3" s="145"/>
      <c r="C3" s="137"/>
      <c r="D3" s="137"/>
      <c r="E3" s="137"/>
      <c r="F3" s="137"/>
      <c r="G3" s="137"/>
      <c r="H3" s="137"/>
      <c r="I3" s="137"/>
    </row>
    <row r="4" spans="2:22" ht="15.75" thickBot="1" x14ac:dyDescent="0.3">
      <c r="B4" s="146"/>
      <c r="C4" s="138"/>
      <c r="D4" s="138"/>
      <c r="E4" s="138"/>
      <c r="F4" s="138"/>
      <c r="G4" s="138"/>
      <c r="H4" s="138"/>
      <c r="I4" s="138"/>
    </row>
    <row r="5" spans="2:22" ht="34.5" customHeight="1" thickBot="1" x14ac:dyDescent="0.3">
      <c r="B5" s="28" t="s">
        <v>43</v>
      </c>
      <c r="C5" s="25" t="s">
        <v>555</v>
      </c>
    </row>
    <row r="6" spans="2:22" ht="16.5" thickBot="1" x14ac:dyDescent="0.3">
      <c r="B6" s="49"/>
      <c r="C6" s="30" t="s">
        <v>556</v>
      </c>
    </row>
    <row r="7" spans="2:22" ht="16.5" thickBot="1" x14ac:dyDescent="0.3">
      <c r="B7" s="49"/>
      <c r="C7" s="49"/>
    </row>
    <row r="8" spans="2:22" ht="16.5" thickBot="1" x14ac:dyDescent="0.3">
      <c r="B8" s="25" t="s">
        <v>47</v>
      </c>
      <c r="C8" s="25" t="s">
        <v>37</v>
      </c>
    </row>
    <row r="10" spans="2:22" ht="15.75" thickBot="1" x14ac:dyDescent="0.3"/>
    <row r="11" spans="2:22" ht="34.5" customHeight="1" thickBot="1" x14ac:dyDescent="0.3">
      <c r="B11" s="195" t="s">
        <v>18</v>
      </c>
      <c r="C11" s="195" t="s">
        <v>0</v>
      </c>
      <c r="D11" s="195" t="s">
        <v>1</v>
      </c>
      <c r="E11" s="195" t="s">
        <v>2</v>
      </c>
      <c r="F11" s="195" t="s">
        <v>3</v>
      </c>
      <c r="G11" s="195" t="s">
        <v>4</v>
      </c>
      <c r="H11" s="188" t="s">
        <v>5</v>
      </c>
      <c r="I11" s="188" t="s">
        <v>6</v>
      </c>
      <c r="J11" s="195" t="s">
        <v>38</v>
      </c>
      <c r="K11" s="195"/>
      <c r="L11" s="195"/>
      <c r="M11" s="195" t="s">
        <v>54</v>
      </c>
      <c r="N11" s="195"/>
      <c r="O11" s="195"/>
      <c r="P11" s="195" t="s">
        <v>55</v>
      </c>
      <c r="Q11" s="195"/>
      <c r="R11" s="195"/>
      <c r="S11" s="195" t="s">
        <v>56</v>
      </c>
      <c r="T11" s="195"/>
      <c r="U11" s="195"/>
      <c r="V11" s="188" t="s">
        <v>59</v>
      </c>
    </row>
    <row r="12" spans="2:22" ht="20.25" customHeight="1" thickBot="1" x14ac:dyDescent="0.3">
      <c r="B12" s="195"/>
      <c r="C12" s="195"/>
      <c r="D12" s="195"/>
      <c r="E12" s="195"/>
      <c r="F12" s="195"/>
      <c r="G12" s="195"/>
      <c r="H12" s="188"/>
      <c r="I12" s="188"/>
      <c r="J12" s="126" t="s">
        <v>51</v>
      </c>
      <c r="K12" s="308" t="s">
        <v>52</v>
      </c>
      <c r="L12" s="127" t="s">
        <v>53</v>
      </c>
      <c r="M12" s="309" t="s">
        <v>51</v>
      </c>
      <c r="N12" s="308" t="s">
        <v>52</v>
      </c>
      <c r="O12" s="127" t="s">
        <v>53</v>
      </c>
      <c r="P12" s="127" t="s">
        <v>51</v>
      </c>
      <c r="Q12" s="126" t="s">
        <v>52</v>
      </c>
      <c r="R12" s="126" t="s">
        <v>53</v>
      </c>
      <c r="S12" s="126" t="s">
        <v>57</v>
      </c>
      <c r="T12" s="126" t="s">
        <v>58</v>
      </c>
      <c r="U12" s="126" t="s">
        <v>53</v>
      </c>
      <c r="V12" s="188"/>
    </row>
    <row r="13" spans="2:22" ht="147.75" customHeight="1" x14ac:dyDescent="0.25">
      <c r="B13" s="294" t="s">
        <v>527</v>
      </c>
      <c r="C13" s="295" t="s">
        <v>528</v>
      </c>
      <c r="D13" s="296" t="s">
        <v>529</v>
      </c>
      <c r="E13" s="297" t="s">
        <v>530</v>
      </c>
      <c r="F13" s="297" t="s">
        <v>531</v>
      </c>
      <c r="G13" s="296" t="s">
        <v>37</v>
      </c>
      <c r="H13" s="298">
        <v>44562</v>
      </c>
      <c r="I13" s="298">
        <v>44926</v>
      </c>
      <c r="J13" s="310">
        <f>0/1</f>
        <v>0</v>
      </c>
      <c r="K13" s="134">
        <f>+J13</f>
        <v>0</v>
      </c>
      <c r="L13" s="130" t="s">
        <v>557</v>
      </c>
      <c r="M13" s="311">
        <f>0/1</f>
        <v>0</v>
      </c>
      <c r="N13" s="134">
        <f>+M13</f>
        <v>0</v>
      </c>
      <c r="O13" s="130" t="s">
        <v>558</v>
      </c>
      <c r="P13" s="130"/>
      <c r="Q13" s="129"/>
      <c r="R13" s="129"/>
      <c r="S13" s="129"/>
      <c r="T13" s="129"/>
      <c r="U13" s="70"/>
      <c r="V13" s="70"/>
    </row>
    <row r="14" spans="2:22" ht="165" x14ac:dyDescent="0.25">
      <c r="B14" s="299"/>
      <c r="C14" s="300"/>
      <c r="D14" s="301" t="s">
        <v>532</v>
      </c>
      <c r="E14" s="16" t="s">
        <v>533</v>
      </c>
      <c r="F14" s="16" t="s">
        <v>534</v>
      </c>
      <c r="G14" s="16" t="s">
        <v>37</v>
      </c>
      <c r="H14" s="17">
        <v>44562</v>
      </c>
      <c r="I14" s="17">
        <v>44926</v>
      </c>
      <c r="J14" s="131">
        <v>0.25</v>
      </c>
      <c r="K14" s="133">
        <f t="shared" ref="K14:K19" si="0">+J14</f>
        <v>0.25</v>
      </c>
      <c r="L14" s="312" t="s">
        <v>559</v>
      </c>
      <c r="M14" s="313">
        <v>0.5</v>
      </c>
      <c r="N14" s="133">
        <f t="shared" ref="N14:N20" si="1">+M14</f>
        <v>0.5</v>
      </c>
      <c r="O14" s="312" t="s">
        <v>560</v>
      </c>
      <c r="P14" s="312"/>
      <c r="Q14" s="131"/>
      <c r="R14" s="131"/>
      <c r="S14" s="131"/>
      <c r="T14" s="131"/>
      <c r="U14" s="314"/>
      <c r="V14" s="314"/>
    </row>
    <row r="15" spans="2:22" ht="165" x14ac:dyDescent="0.25">
      <c r="B15" s="299"/>
      <c r="C15" s="300"/>
      <c r="D15" s="301" t="s">
        <v>535</v>
      </c>
      <c r="E15" s="16" t="s">
        <v>536</v>
      </c>
      <c r="F15" s="16" t="s">
        <v>537</v>
      </c>
      <c r="G15" s="16" t="s">
        <v>37</v>
      </c>
      <c r="H15" s="17">
        <v>44562</v>
      </c>
      <c r="I15" s="17">
        <v>44926</v>
      </c>
      <c r="J15" s="131">
        <v>0.25</v>
      </c>
      <c r="K15" s="133">
        <f t="shared" si="0"/>
        <v>0.25</v>
      </c>
      <c r="L15" s="312" t="s">
        <v>561</v>
      </c>
      <c r="M15" s="313">
        <f>2/4</f>
        <v>0.5</v>
      </c>
      <c r="N15" s="133">
        <f t="shared" si="1"/>
        <v>0.5</v>
      </c>
      <c r="O15" s="312" t="s">
        <v>562</v>
      </c>
      <c r="P15" s="312"/>
      <c r="Q15" s="131"/>
      <c r="R15" s="131"/>
      <c r="S15" s="131"/>
      <c r="T15" s="131"/>
      <c r="U15" s="314"/>
      <c r="V15" s="314"/>
    </row>
    <row r="16" spans="2:22" ht="165" x14ac:dyDescent="0.25">
      <c r="B16" s="299"/>
      <c r="C16" s="300" t="s">
        <v>538</v>
      </c>
      <c r="D16" s="301" t="s">
        <v>539</v>
      </c>
      <c r="E16" s="16" t="s">
        <v>540</v>
      </c>
      <c r="F16" s="16" t="s">
        <v>541</v>
      </c>
      <c r="G16" s="16" t="s">
        <v>37</v>
      </c>
      <c r="H16" s="17">
        <v>44562</v>
      </c>
      <c r="I16" s="17">
        <v>44926</v>
      </c>
      <c r="J16" s="132">
        <v>0.25</v>
      </c>
      <c r="K16" s="133">
        <f t="shared" si="0"/>
        <v>0.25</v>
      </c>
      <c r="L16" s="312" t="s">
        <v>563</v>
      </c>
      <c r="M16" s="313">
        <f>2/4</f>
        <v>0.5</v>
      </c>
      <c r="N16" s="133">
        <f t="shared" si="1"/>
        <v>0.5</v>
      </c>
      <c r="O16" s="312" t="s">
        <v>564</v>
      </c>
      <c r="P16" s="312"/>
      <c r="Q16" s="131"/>
      <c r="R16" s="131"/>
      <c r="S16" s="131"/>
      <c r="T16" s="131"/>
      <c r="U16" s="314"/>
      <c r="V16" s="314"/>
    </row>
    <row r="17" spans="2:22" ht="141.75" customHeight="1" x14ac:dyDescent="0.25">
      <c r="B17" s="299"/>
      <c r="C17" s="300"/>
      <c r="D17" s="302" t="s">
        <v>542</v>
      </c>
      <c r="E17" s="303" t="s">
        <v>543</v>
      </c>
      <c r="F17" s="16" t="s">
        <v>544</v>
      </c>
      <c r="G17" s="16" t="s">
        <v>37</v>
      </c>
      <c r="H17" s="17">
        <v>44562</v>
      </c>
      <c r="I17" s="17">
        <v>44926</v>
      </c>
      <c r="J17" s="132">
        <v>0.25</v>
      </c>
      <c r="K17" s="133">
        <f t="shared" si="0"/>
        <v>0.25</v>
      </c>
      <c r="L17" s="312" t="s">
        <v>565</v>
      </c>
      <c r="M17" s="313">
        <f>2/4</f>
        <v>0.5</v>
      </c>
      <c r="N17" s="133">
        <f t="shared" si="1"/>
        <v>0.5</v>
      </c>
      <c r="O17" s="312" t="s">
        <v>566</v>
      </c>
      <c r="P17" s="312"/>
      <c r="Q17" s="131"/>
      <c r="R17" s="131"/>
      <c r="S17" s="131"/>
      <c r="T17" s="131"/>
      <c r="U17" s="314"/>
      <c r="V17" s="314"/>
    </row>
    <row r="18" spans="2:22" ht="102" customHeight="1" x14ac:dyDescent="0.25">
      <c r="B18" s="299"/>
      <c r="C18" s="300" t="s">
        <v>545</v>
      </c>
      <c r="D18" s="301" t="s">
        <v>546</v>
      </c>
      <c r="E18" s="16" t="s">
        <v>547</v>
      </c>
      <c r="F18" s="16" t="s">
        <v>548</v>
      </c>
      <c r="G18" s="16" t="s">
        <v>37</v>
      </c>
      <c r="H18" s="17">
        <v>44562</v>
      </c>
      <c r="I18" s="17">
        <v>44926</v>
      </c>
      <c r="J18" s="132">
        <v>0.25</v>
      </c>
      <c r="K18" s="133">
        <f t="shared" si="0"/>
        <v>0.25</v>
      </c>
      <c r="L18" s="312" t="s">
        <v>567</v>
      </c>
      <c r="M18" s="313">
        <f>2/4</f>
        <v>0.5</v>
      </c>
      <c r="N18" s="133">
        <f t="shared" si="1"/>
        <v>0.5</v>
      </c>
      <c r="O18" s="312" t="s">
        <v>568</v>
      </c>
      <c r="P18" s="312"/>
      <c r="Q18" s="131"/>
      <c r="R18" s="131"/>
      <c r="S18" s="131"/>
      <c r="T18" s="131"/>
      <c r="U18" s="314"/>
      <c r="V18" s="314"/>
    </row>
    <row r="19" spans="2:22" ht="111" customHeight="1" x14ac:dyDescent="0.25">
      <c r="B19" s="299"/>
      <c r="C19" s="300"/>
      <c r="D19" s="301" t="s">
        <v>549</v>
      </c>
      <c r="E19" s="16" t="s">
        <v>550</v>
      </c>
      <c r="F19" s="16" t="s">
        <v>551</v>
      </c>
      <c r="G19" s="16" t="s">
        <v>37</v>
      </c>
      <c r="H19" s="17">
        <v>44562</v>
      </c>
      <c r="I19" s="17">
        <v>44926</v>
      </c>
      <c r="J19" s="132">
        <v>0.5</v>
      </c>
      <c r="K19" s="133">
        <f t="shared" si="0"/>
        <v>0.5</v>
      </c>
      <c r="L19" s="312" t="s">
        <v>569</v>
      </c>
      <c r="M19" s="313">
        <f>1/2</f>
        <v>0.5</v>
      </c>
      <c r="N19" s="133">
        <f t="shared" si="1"/>
        <v>0.5</v>
      </c>
      <c r="O19" s="312" t="s">
        <v>570</v>
      </c>
      <c r="P19" s="312"/>
      <c r="Q19" s="131"/>
      <c r="R19" s="131"/>
      <c r="S19" s="131"/>
      <c r="T19" s="131"/>
      <c r="U19" s="314"/>
      <c r="V19" s="314"/>
    </row>
    <row r="20" spans="2:22" ht="225" x14ac:dyDescent="0.25">
      <c r="B20" s="299"/>
      <c r="C20" s="300"/>
      <c r="D20" s="301" t="s">
        <v>552</v>
      </c>
      <c r="E20" s="16" t="s">
        <v>553</v>
      </c>
      <c r="F20" s="16" t="s">
        <v>554</v>
      </c>
      <c r="G20" s="16" t="s">
        <v>37</v>
      </c>
      <c r="H20" s="17">
        <v>44562</v>
      </c>
      <c r="I20" s="17">
        <v>44926</v>
      </c>
      <c r="J20" s="132">
        <f>1/4</f>
        <v>0.25</v>
      </c>
      <c r="K20" s="133">
        <f>+J20</f>
        <v>0.25</v>
      </c>
      <c r="L20" s="312" t="s">
        <v>571</v>
      </c>
      <c r="M20" s="313">
        <f>1/2</f>
        <v>0.5</v>
      </c>
      <c r="N20" s="133">
        <f t="shared" si="1"/>
        <v>0.5</v>
      </c>
      <c r="O20" s="312" t="s">
        <v>572</v>
      </c>
      <c r="P20" s="312"/>
      <c r="Q20" s="131"/>
      <c r="R20" s="131"/>
      <c r="S20" s="131"/>
      <c r="T20" s="131"/>
      <c r="U20" s="314"/>
      <c r="V20" s="314"/>
    </row>
  </sheetData>
  <mergeCells count="19">
    <mergeCell ref="J11:L11"/>
    <mergeCell ref="M11:O11"/>
    <mergeCell ref="P11:R11"/>
    <mergeCell ref="S11:U11"/>
    <mergeCell ref="V11:V12"/>
    <mergeCell ref="B13:B20"/>
    <mergeCell ref="C13:C15"/>
    <mergeCell ref="C16:C17"/>
    <mergeCell ref="C18:C20"/>
    <mergeCell ref="B2:B4"/>
    <mergeCell ref="C2:I4"/>
    <mergeCell ref="B11:B12"/>
    <mergeCell ref="C11:C12"/>
    <mergeCell ref="D11:D12"/>
    <mergeCell ref="E11:E12"/>
    <mergeCell ref="F11:F12"/>
    <mergeCell ref="G11:G12"/>
    <mergeCell ref="H11:H12"/>
    <mergeCell ref="I11:I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CONSOLIDADO</vt:lpstr>
      <vt:lpstr>PLANEACIÓN </vt:lpstr>
      <vt:lpstr>TALENTO HUMANO </vt:lpstr>
      <vt:lpstr>SUBGERENCIA FINANCIERA </vt:lpstr>
      <vt:lpstr>SISTEMAS </vt:lpstr>
      <vt:lpstr>AT. AL CIUDADANO Y GESTION DC</vt:lpstr>
      <vt:lpstr>SECRETARIA GENERAL </vt:lpstr>
      <vt:lpstr>SERVICIOS ADMIN Y LOG</vt:lpstr>
      <vt:lpstr>SUBGERENCIA OPERATIVA</vt:lpstr>
      <vt:lpstr>CONTROL INTERNO</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Eimy Barrios Garcia</dc:creator>
  <cp:lastModifiedBy>Eimy Barrios Garcia</cp:lastModifiedBy>
  <cp:lastPrinted>2022-07-21T16:04:08Z</cp:lastPrinted>
  <dcterms:created xsi:type="dcterms:W3CDTF">2022-06-13T15:28:31Z</dcterms:created>
  <dcterms:modified xsi:type="dcterms:W3CDTF">2022-07-21T16:09:28Z</dcterms:modified>
</cp:coreProperties>
</file>